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/>
  <xr:revisionPtr revIDLastSave="1217" documentId="8_{ADFE6F4A-6DBB-413D-908D-CE61AFB77875}" xr6:coauthVersionLast="47" xr6:coauthVersionMax="47" xr10:uidLastSave="{FF16C270-BA97-4631-A9E8-FB1706DEE270}"/>
  <workbookProtection workbookAlgorithmName="SHA-512" workbookHashValue="638xqXUAag6GTbs1ETLevB8WhdOkgNUGDHufjhUk5i7aiiQ6WPa1TWNwDa/R26dK4MGBrabtNlgwd6mSVjGcUw==" workbookSaltValue="E6Ks+yJAbIRnsnlru3xy6Q==" workbookSpinCount="100000" lockStructure="1"/>
  <bookViews>
    <workbookView showSheetTabs="0" xWindow="-120" yWindow="-120" windowWidth="29040" windowHeight="15720" xr2:uid="{EB8BBF1C-1612-40D6-AEA1-031708332362}"/>
  </bookViews>
  <sheets>
    <sheet name="Instrumentbord" sheetId="1" r:id="rId1"/>
    <sheet name="Hjelpeark" sheetId="5" r:id="rId2"/>
    <sheet name="Ark1" sheetId="6" state="hidden" r:id="rId3"/>
  </sheets>
  <definedNames>
    <definedName name="NyVerdi">#REF!</definedName>
    <definedName name="TotaleAktiva">#REF!</definedName>
    <definedName name="TotalGjeld">#REF!</definedName>
    <definedName name="_xlnm.Print_Area" localSheetId="0">Instrumentbord!$A$1:$T$42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8" i="5" l="1"/>
  <c r="N19" i="5"/>
  <c r="H20" i="6"/>
  <c r="G19" i="5"/>
  <c r="G21" i="5" s="1"/>
  <c r="G23" i="5" s="1"/>
  <c r="G24" i="5" s="1"/>
  <c r="G28" i="5" s="1"/>
  <c r="G26" i="5"/>
  <c r="O25" i="1"/>
  <c r="O29" i="5" l="1"/>
  <c r="O31" i="5" s="1"/>
  <c r="O32" i="5" s="1"/>
  <c r="O33" i="5" s="1"/>
  <c r="O27" i="1" s="1"/>
  <c r="G2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Forfatter</author>
  </authors>
  <commentList>
    <comment ref="O16" authorId="0" shapeId="0" xr:uid="{9EDDA14F-C1DA-4B81-8B6F-75C31E5B90E7}">
      <text>
        <r>
          <rPr>
            <b/>
            <sz val="12"/>
            <color indexed="81"/>
            <rFont val="Tahoma"/>
            <family val="2"/>
          </rPr>
          <t>NB:</t>
        </r>
        <r>
          <rPr>
            <sz val="12"/>
            <color indexed="81"/>
            <rFont val="Tahoma"/>
            <family val="2"/>
          </rPr>
          <t xml:space="preserve">
Det forutsettes at kostnaden med ekstra sortiment kun oppstår på lassbæreren.                               Det beregnes ingen ekstra kostnad på hogstmaskinen.</t>
        </r>
      </text>
    </comment>
    <comment ref="O18" authorId="0" shapeId="0" xr:uid="{7B184410-1D99-403E-A75F-6C5DE267AC50}">
      <text>
        <r>
          <rPr>
            <b/>
            <sz val="12"/>
            <color indexed="81"/>
            <rFont val="Tahoma"/>
            <family val="2"/>
          </rPr>
          <t>NB:</t>
        </r>
        <r>
          <rPr>
            <sz val="12"/>
            <color indexed="81"/>
            <rFont val="Tahoma"/>
            <family val="2"/>
          </rPr>
          <t xml:space="preserve">
Det forutsettes at det er plass nok. Tømmer trenger ikke legges "bakenfor" og flyttes på senere.</t>
        </r>
        <r>
          <rPr>
            <sz val="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Det kjøres blandede lass. Alle lass inneholder stokker av det nye sortimentet.</t>
        </r>
      </text>
    </comment>
    <comment ref="F20" authorId="0" shapeId="0" xr:uid="{AB3BE655-5115-49E9-967B-098AC5AB640F}">
      <text>
        <r>
          <rPr>
            <sz val="12"/>
            <color indexed="81"/>
            <rFont val="Tahoma"/>
            <family val="2"/>
          </rPr>
          <t xml:space="preserve">Volumet på det ekstra sortimentet kan hentes fra flere andre sortiment og  med ulike priser. </t>
        </r>
        <r>
          <rPr>
            <sz val="6"/>
            <color indexed="81"/>
            <rFont val="Tahoma"/>
            <family val="2"/>
          </rPr>
          <t xml:space="preserve"> 
</t>
        </r>
        <r>
          <rPr>
            <b/>
            <sz val="12"/>
            <color indexed="81"/>
            <rFont val="Tahoma"/>
            <family val="2"/>
          </rPr>
          <t>Her angis en "volumveid" snittpris</t>
        </r>
        <r>
          <rPr>
            <sz val="12"/>
            <color indexed="81"/>
            <rFont val="Tahoma"/>
            <family val="2"/>
          </rPr>
          <t xml:space="preserve">. </t>
        </r>
      </text>
    </comment>
    <comment ref="O20" authorId="0" shapeId="0" xr:uid="{D48E65B7-3BDF-4162-B040-61DC032BC598}">
      <text>
        <r>
          <rPr>
            <b/>
            <sz val="12"/>
            <color indexed="81"/>
            <rFont val="Tahoma"/>
            <family val="2"/>
          </rPr>
          <t>Fra Brunberg, Skogforsk 2004:</t>
        </r>
        <r>
          <rPr>
            <b/>
            <sz val="6"/>
            <color indexed="81"/>
            <rFont val="Tahoma"/>
            <family val="2"/>
          </rPr>
          <t xml:space="preserve">
</t>
        </r>
        <r>
          <rPr>
            <sz val="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Kjørehastighet (m/G</t>
        </r>
        <r>
          <rPr>
            <sz val="8"/>
            <color indexed="81"/>
            <rFont val="Tahoma"/>
            <family val="2"/>
          </rPr>
          <t>15</t>
        </r>
        <r>
          <rPr>
            <sz val="12"/>
            <color indexed="81"/>
            <rFont val="Tahoma"/>
            <family val="2"/>
          </rPr>
          <t>-min) i henhold til Holmen Skog's norm for ulike overflatestrukturer:</t>
        </r>
        <r>
          <rPr>
            <sz val="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 • Meget gode   65 meter
 • Gode             58 meter
 • Middels gode 50 meter
 • Dårlige          38 meter
Det forutsettes at helningen er &lt; 10 % 
</t>
        </r>
        <r>
          <rPr>
            <b/>
            <i/>
            <sz val="12"/>
            <color indexed="81"/>
            <rFont val="Tahoma"/>
            <family val="2"/>
          </rPr>
          <t>NB: På dobbeltsidig velteplass står lassbæreren i veien. Da vil nesten alltid kjøreforholdene være "Meget gode".</t>
        </r>
      </text>
    </comment>
  </commentList>
</comments>
</file>

<file path=xl/sharedStrings.xml><?xml version="1.0" encoding="utf-8"?>
<sst xmlns="http://schemas.openxmlformats.org/spreadsheetml/2006/main" count="94" uniqueCount="78">
  <si>
    <t>Antall sortiment</t>
  </si>
  <si>
    <t>Lønner det seg å ta ut 1 sortiment til?</t>
  </si>
  <si>
    <t>Hvorfor mange sortiment:</t>
  </si>
  <si>
    <t>Dette er kostnadsdriverne:</t>
  </si>
  <si>
    <t>─  Gi industrien tømmeret de trenger</t>
  </si>
  <si>
    <t>─  Lessing: - sortimentet skal holdes adskilles på lassbæreren</t>
  </si>
  <si>
    <t>─  Ta ut særlig verdifulle sortiment</t>
  </si>
  <si>
    <r>
      <t xml:space="preserve">─  Sortimentet kjøres i blandingslass eller sortimentsrent;                                     </t>
    </r>
    <r>
      <rPr>
        <sz val="14"/>
        <color theme="7" tint="0.79998168889431442"/>
        <rFont val="Franklin Gothic Medium"/>
        <family val="2"/>
        <scheme val="minor"/>
      </rPr>
      <t xml:space="preserve">   . </t>
    </r>
    <r>
      <rPr>
        <sz val="14"/>
        <color theme="1"/>
        <rFont val="Franklin Gothic Medium"/>
        <family val="2"/>
        <scheme val="minor"/>
      </rPr>
      <t xml:space="preserve">    - avhengig av mengde og avstand</t>
    </r>
  </si>
  <si>
    <t>─  Øke verdien på tømmerpartiet</t>
  </si>
  <si>
    <t>─  Øke skogeiers netto</t>
  </si>
  <si>
    <t>─  Avlessing; - sortimentet krever egen lunne og ekstra plass</t>
  </si>
  <si>
    <t>Forutsetninger</t>
  </si>
  <si>
    <t xml:space="preserve">Neste sortiment vil utgjøre </t>
  </si>
  <si>
    <t>av volumet</t>
  </si>
  <si>
    <t>Lassbærer timekostnad:</t>
  </si>
  <si>
    <t>i</t>
  </si>
  <si>
    <r>
      <t>kr pr G</t>
    </r>
    <r>
      <rPr>
        <vertAlign val="subscript"/>
        <sz val="16"/>
        <color theme="1"/>
        <rFont val="Franklin Gothic Medium"/>
        <family val="2"/>
        <scheme val="minor"/>
      </rPr>
      <t>15</t>
    </r>
    <r>
      <rPr>
        <sz val="16"/>
        <color theme="1"/>
        <rFont val="Franklin Gothic Medium"/>
        <family val="2"/>
        <scheme val="minor"/>
      </rPr>
      <t>-time</t>
    </r>
  </si>
  <si>
    <t>Pris på nytt sortiment:</t>
  </si>
  <si>
    <t xml:space="preserve">kr/m³ </t>
  </si>
  <si>
    <t>Type velteplass:</t>
  </si>
  <si>
    <t>enkeltsidig</t>
  </si>
  <si>
    <t>"Stjeler" volum fra sortiment med pris:</t>
  </si>
  <si>
    <t>Kjøreforhold på velteplassen:</t>
  </si>
  <si>
    <t>meget gode</t>
  </si>
  <si>
    <t>,</t>
  </si>
  <si>
    <t>Lønnsomhet</t>
  </si>
  <si>
    <t>Økt tømmerverdi:</t>
  </si>
  <si>
    <t>Økt driftskostnad</t>
  </si>
  <si>
    <r>
      <t xml:space="preserve">Vi ønsker å gjøre denne kalkulatoren bedre. Har du kommentarer; - send dem til </t>
    </r>
    <r>
      <rPr>
        <i/>
        <sz val="11"/>
        <color rgb="FF7B59F9"/>
        <rFont val="Franklin Gothic Medium"/>
        <family val="2"/>
        <scheme val="minor"/>
      </rPr>
      <t>post@skogkurs.no.</t>
    </r>
  </si>
  <si>
    <t>Del denne siden:</t>
  </si>
  <si>
    <r>
      <t xml:space="preserve">Kalkulatoren er lagd av Skogkurs i prosjektet "Opplæringspakke i kostnadskalkulasjon" og finansiert av Landbrukets utviklingsfond.                                                                En mer fullstendig kalkulator (Excel-basert) kan lastes ned fra Skogkurs's hjemmeside </t>
    </r>
    <r>
      <rPr>
        <i/>
        <u/>
        <sz val="11"/>
        <color rgb="FF7B59F9"/>
        <rFont val="Inherit"/>
      </rPr>
      <t>"Produktivitets- og kostnadskalkulator"</t>
    </r>
    <r>
      <rPr>
        <i/>
        <sz val="11"/>
        <color rgb="FF7B59F9"/>
        <rFont val="Inherit"/>
      </rPr>
      <t>.</t>
    </r>
  </si>
  <si>
    <t>Velteplass</t>
  </si>
  <si>
    <t>Svar</t>
  </si>
  <si>
    <t>Flyttebilpris</t>
  </si>
  <si>
    <t>Ta av kjetting-pris</t>
  </si>
  <si>
    <t>Andre oppstartkostnader</t>
  </si>
  <si>
    <t xml:space="preserve">Antall andre drifter å dele flytting på </t>
  </si>
  <si>
    <t>Overflatestruktur</t>
  </si>
  <si>
    <t>Kjørehastighet (m/G15-min)</t>
  </si>
  <si>
    <t>JA</t>
  </si>
  <si>
    <t>NB! En vei</t>
  </si>
  <si>
    <t>NEI</t>
  </si>
  <si>
    <t>gode</t>
  </si>
  <si>
    <t>middels gode</t>
  </si>
  <si>
    <t>dårlige</t>
  </si>
  <si>
    <t>Kr pr G15-time</t>
  </si>
  <si>
    <t>Middelstamme i liter</t>
  </si>
  <si>
    <t>dobbeltsidig</t>
  </si>
  <si>
    <t>T=-0,1+(0,1xS)</t>
  </si>
  <si>
    <t>1 sortiment extra</t>
  </si>
  <si>
    <t>T</t>
  </si>
  <si>
    <t>Sekund pr tre</t>
  </si>
  <si>
    <t>S</t>
  </si>
  <si>
    <t>T=</t>
  </si>
  <si>
    <r>
      <t>tidsforbruk i G</t>
    </r>
    <r>
      <rPr>
        <vertAlign val="subscript"/>
        <sz val="9"/>
        <color theme="1"/>
        <rFont val="Franklin Gothic Medium"/>
        <family val="2"/>
        <scheme val="minor"/>
      </rPr>
      <t>0</t>
    </r>
    <r>
      <rPr>
        <sz val="9"/>
        <color theme="1"/>
        <rFont val="Franklin Gothic Medium"/>
        <family val="2"/>
        <scheme val="minor"/>
      </rPr>
      <t xml:space="preserve"> -min/m³ </t>
    </r>
  </si>
  <si>
    <t>Tidsbruk omregnet</t>
  </si>
  <si>
    <r>
      <t>sek/m³ (G</t>
    </r>
    <r>
      <rPr>
        <vertAlign val="subscript"/>
        <sz val="9"/>
        <color theme="1"/>
        <rFont val="Franklin Gothic Medium"/>
        <family val="2"/>
        <scheme val="minor"/>
      </rPr>
      <t>0</t>
    </r>
    <r>
      <rPr>
        <sz val="9"/>
        <color theme="1"/>
        <rFont val="Franklin Gothic Medium"/>
        <family val="2"/>
        <scheme val="minor"/>
      </rPr>
      <t>-time)</t>
    </r>
  </si>
  <si>
    <r>
      <t>Omregnet G</t>
    </r>
    <r>
      <rPr>
        <vertAlign val="subscript"/>
        <sz val="9"/>
        <color theme="1"/>
        <rFont val="Franklin Gothic Medium"/>
        <family val="2"/>
        <scheme val="minor"/>
      </rPr>
      <t>0</t>
    </r>
    <r>
      <rPr>
        <sz val="9"/>
        <color theme="1"/>
        <rFont val="Franklin Gothic Medium"/>
        <family val="2"/>
        <scheme val="minor"/>
      </rPr>
      <t xml:space="preserve"> til G</t>
    </r>
    <r>
      <rPr>
        <vertAlign val="subscript"/>
        <sz val="9"/>
        <color theme="1"/>
        <rFont val="Franklin Gothic Medium"/>
        <family val="2"/>
        <scheme val="minor"/>
      </rPr>
      <t>15</t>
    </r>
    <r>
      <rPr>
        <sz val="9"/>
        <color theme="1"/>
        <rFont val="Franklin Gothic Medium"/>
        <family val="2"/>
        <scheme val="minor"/>
      </rPr>
      <t xml:space="preserve"> </t>
    </r>
    <r>
      <rPr>
        <i/>
        <sz val="9"/>
        <color theme="1"/>
        <rFont val="Franklin Gothic Medium"/>
        <family val="2"/>
        <scheme val="minor"/>
      </rPr>
      <t>(x 1,25)</t>
    </r>
  </si>
  <si>
    <t>enkelsidig leggeplass</t>
  </si>
  <si>
    <t>Middelstamme</t>
  </si>
  <si>
    <t>Ekstra avstand til leggeplass</t>
  </si>
  <si>
    <t>meter</t>
  </si>
  <si>
    <t xml:space="preserve">Tidsbruk </t>
  </si>
  <si>
    <t>sek/m³</t>
  </si>
  <si>
    <t>Tur/retur</t>
  </si>
  <si>
    <t>Kostnad pr m³</t>
  </si>
  <si>
    <t>Ekstra kjørevei</t>
  </si>
  <si>
    <t>Forutsetning: Ved dobbeltsidig velte reduseres kjøreavstanden til det halve</t>
  </si>
  <si>
    <t>Beregnet ekstra tidsbruk</t>
  </si>
  <si>
    <t>minutt</t>
  </si>
  <si>
    <t>Lasstørre</t>
  </si>
  <si>
    <t>m³/lass</t>
  </si>
  <si>
    <t>Tidsbruk pr m³</t>
  </si>
  <si>
    <t>time</t>
  </si>
  <si>
    <t>Kostnad pr m³ (alle kubikkene)</t>
  </si>
  <si>
    <t>kr/m³</t>
  </si>
  <si>
    <t>Versjon 1.6</t>
  </si>
  <si>
    <t>Dato: 12.09.2022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</si>
</sst>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&quot;$&quot;#,##0"/>
    <numFmt numFmtId="165" formatCode="[$kr-414]\ #,##0"/>
    <numFmt numFmtId="166" formatCode="_-&quot;kr&quot;\ * #,##0_-;\-&quot;kr&quot;\ * #,##0_-;_-&quot;kr&quot;\ * &quot;-&quot;??_-;_-@_-"/>
    <numFmt numFmtId="167" formatCode="&quot;kr&quot;\ #,##0"/>
    <numFmt numFmtId="168" formatCode="_-* #,##0_-;\-* #,##0_-;_-* &quot;-&quot;??_-;_-@_-"/>
    <numFmt numFmtId="169" formatCode="0.0"/>
  </numFmts>
  <fonts count="54">
    <font>
      <sz val="9"/>
      <color theme="1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sz val="16"/>
      <color theme="1"/>
      <name val="Franklin Gothic Medium"/>
      <family val="2"/>
      <scheme val="minor"/>
    </font>
    <font>
      <sz val="34"/>
      <color theme="1"/>
      <name val="Franklin Gothic Medium"/>
      <family val="2"/>
      <scheme val="minor"/>
    </font>
    <font>
      <sz val="45"/>
      <color theme="1"/>
      <name val="Franklin Gothic Medium"/>
      <family val="2"/>
      <scheme val="minor"/>
    </font>
    <font>
      <sz val="28"/>
      <color theme="1"/>
      <name val="Franklin Gothic Medium"/>
      <family val="2"/>
      <scheme val="major"/>
    </font>
    <font>
      <sz val="26"/>
      <color theme="3"/>
      <name val="Franklin Gothic Medium"/>
      <family val="2"/>
      <scheme val="major"/>
    </font>
    <font>
      <sz val="14"/>
      <color theme="3"/>
      <name val="Franklin Gothic Medium"/>
      <family val="2"/>
      <scheme val="major"/>
    </font>
    <font>
      <sz val="11"/>
      <color theme="3"/>
      <name val="Franklin Gothic Medium"/>
      <family val="2"/>
      <scheme val="major"/>
    </font>
    <font>
      <sz val="24"/>
      <color theme="3"/>
      <name val="Franklin Gothic Medium"/>
      <family val="2"/>
      <scheme val="major"/>
    </font>
    <font>
      <sz val="9"/>
      <color theme="1"/>
      <name val="Franklin Gothic Medium"/>
      <family val="2"/>
      <scheme val="minor"/>
    </font>
    <font>
      <sz val="9"/>
      <name val="Franklin Gothic Medium"/>
      <family val="3"/>
      <charset val="136"/>
      <scheme val="minor"/>
    </font>
    <font>
      <sz val="20"/>
      <color theme="1"/>
      <name val="Franklin Gothic Medium"/>
      <family val="2"/>
      <scheme val="minor"/>
    </font>
    <font>
      <sz val="16"/>
      <color theme="3"/>
      <name val="Franklin Gothic Medium"/>
      <family val="2"/>
      <scheme val="minor"/>
    </font>
    <font>
      <sz val="20"/>
      <color theme="3"/>
      <name val="Franklin Gothic Medium"/>
      <family val="2"/>
      <scheme val="major"/>
    </font>
    <font>
      <sz val="20"/>
      <color theme="3"/>
      <name val="Franklin Gothic Medium"/>
      <family val="2"/>
      <scheme val="minor"/>
    </font>
    <font>
      <sz val="20"/>
      <color theme="1"/>
      <name val="Franklin Gothic Medium"/>
      <family val="2"/>
      <scheme val="major"/>
    </font>
    <font>
      <sz val="16"/>
      <color theme="3"/>
      <name val="Franklin Gothic Medium"/>
      <family val="2"/>
      <scheme val="major"/>
    </font>
    <font>
      <sz val="11"/>
      <color theme="0"/>
      <name val="Franklin Gothic Medium"/>
      <family val="2"/>
      <scheme val="minor"/>
    </font>
    <font>
      <sz val="11"/>
      <color theme="0"/>
      <name val="Inherit"/>
    </font>
    <font>
      <sz val="11"/>
      <color rgb="FF333333"/>
      <name val="Inherit"/>
    </font>
    <font>
      <sz val="11"/>
      <color rgb="FFDDDDDD"/>
      <name val="Arial"/>
      <family val="2"/>
    </font>
    <font>
      <sz val="26"/>
      <color theme="0"/>
      <name val="Franklin Gothic Medium"/>
      <family val="2"/>
      <scheme val="minor"/>
    </font>
    <font>
      <b/>
      <sz val="28"/>
      <color theme="0"/>
      <name val="Franklin Gothic Medium"/>
      <family val="2"/>
      <scheme val="minor"/>
    </font>
    <font>
      <sz val="36"/>
      <color theme="0"/>
      <name val="Franklin Gothic Medium"/>
      <family val="2"/>
      <scheme val="minor"/>
    </font>
    <font>
      <b/>
      <sz val="12"/>
      <color theme="0"/>
      <name val="Franklin Gothic Medium"/>
      <family val="2"/>
      <scheme val="minor"/>
    </font>
    <font>
      <sz val="14"/>
      <color theme="1"/>
      <name val="Franklin Gothic Medium"/>
      <family val="2"/>
      <scheme val="minor"/>
    </font>
    <font>
      <b/>
      <sz val="27"/>
      <color theme="1" tint="0.14999847407452621"/>
      <name val="Inherit"/>
    </font>
    <font>
      <i/>
      <sz val="11"/>
      <color rgb="FF7B59F9"/>
      <name val="Franklin Gothic Medium"/>
      <family val="2"/>
      <scheme val="minor"/>
    </font>
    <font>
      <i/>
      <u/>
      <sz val="11"/>
      <color rgb="FF7B59F9"/>
      <name val="Inherit"/>
    </font>
    <font>
      <i/>
      <sz val="11"/>
      <color rgb="FF7B59F9"/>
      <name val="Inherit"/>
    </font>
    <font>
      <b/>
      <sz val="9"/>
      <color theme="1"/>
      <name val="Franklin Gothic Medium"/>
      <family val="2"/>
      <scheme val="minor"/>
    </font>
    <font>
      <sz val="12"/>
      <color theme="1"/>
      <name val="Franklin Gothic Medium"/>
      <family val="2"/>
      <scheme val="minor"/>
    </font>
    <font>
      <sz val="8"/>
      <color theme="6"/>
      <name val="Franklin Gothic Medium"/>
      <family val="2"/>
      <scheme val="minor"/>
    </font>
    <font>
      <sz val="12"/>
      <color indexed="81"/>
      <name val="Tahoma"/>
      <family val="2"/>
    </font>
    <font>
      <sz val="16"/>
      <color theme="3"/>
      <name val="Webdings"/>
      <family val="1"/>
      <charset val="2"/>
    </font>
    <font>
      <b/>
      <sz val="11"/>
      <color rgb="FF3F3F3F"/>
      <name val="Franklin Gothic Medium"/>
      <family val="2"/>
      <scheme val="minor"/>
    </font>
    <font>
      <sz val="16"/>
      <color theme="1" tint="0.34998626667073579"/>
      <name val="Webdings"/>
      <family val="1"/>
      <charset val="2"/>
    </font>
    <font>
      <b/>
      <sz val="16"/>
      <color rgb="FF3F3F3F"/>
      <name val="Franklin Gothic Medium"/>
      <family val="2"/>
      <scheme val="minor"/>
    </font>
    <font>
      <vertAlign val="subscript"/>
      <sz val="16"/>
      <color theme="1"/>
      <name val="Franklin Gothic Medium"/>
      <family val="2"/>
      <scheme val="minor"/>
    </font>
    <font>
      <sz val="6"/>
      <color indexed="81"/>
      <name val="Tahoma"/>
      <family val="2"/>
    </font>
    <font>
      <sz val="24"/>
      <color theme="1"/>
      <name val="Franklin Gothic Medium"/>
      <family val="2"/>
      <scheme val="minor"/>
    </font>
    <font>
      <vertAlign val="subscript"/>
      <sz val="36"/>
      <color theme="1"/>
      <name val="Franklin Gothic Medium"/>
      <family val="2"/>
      <scheme val="minor"/>
    </font>
    <font>
      <vertAlign val="superscript"/>
      <sz val="22"/>
      <color theme="1"/>
      <name val="Franklin Gothic Medium"/>
      <family val="2"/>
      <scheme val="minor"/>
    </font>
    <font>
      <b/>
      <sz val="14"/>
      <color theme="1"/>
      <name val="Franklin Gothic Medium"/>
      <family val="2"/>
      <scheme val="minor"/>
    </font>
    <font>
      <sz val="14"/>
      <color theme="7" tint="0.79998168889431442"/>
      <name val="Franklin Gothic Medium"/>
      <family val="2"/>
      <scheme val="minor"/>
    </font>
    <font>
      <b/>
      <sz val="12"/>
      <color indexed="81"/>
      <name val="Tahoma"/>
      <family val="2"/>
    </font>
    <font>
      <sz val="28"/>
      <color rgb="FFFF0000"/>
      <name val="Franklin Gothic Medium"/>
      <family val="2"/>
      <scheme val="major"/>
    </font>
    <font>
      <vertAlign val="subscript"/>
      <sz val="9"/>
      <color theme="1"/>
      <name val="Franklin Gothic Medium"/>
      <family val="2"/>
      <scheme val="minor"/>
    </font>
    <font>
      <i/>
      <sz val="9"/>
      <color theme="1"/>
      <name val="Franklin Gothic Medium"/>
      <family val="2"/>
      <scheme val="minor"/>
    </font>
    <font>
      <sz val="8"/>
      <color indexed="81"/>
      <name val="Tahoma"/>
      <family val="2"/>
    </font>
    <font>
      <b/>
      <sz val="6"/>
      <color indexed="81"/>
      <name val="Tahoma"/>
      <family val="2"/>
    </font>
    <font>
      <sz val="9"/>
      <color rgb="FFFF0000"/>
      <name val="Franklin Gothic Medium"/>
      <family val="2"/>
      <scheme val="minor"/>
    </font>
    <font>
      <b/>
      <i/>
      <sz val="12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30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14999847407452621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rgb="FFFF0000"/>
        <bgColor theme="7" tint="0.79998168889431442"/>
      </patternFill>
    </fill>
    <fill>
      <patternFill patternType="solid">
        <fgColor theme="0" tint="-0.14999847407452621"/>
        <bgColor theme="7" tint="0.79998168889431442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7"/>
      </bottom>
      <diagonal/>
    </border>
    <border>
      <left/>
      <right style="mediumDashed">
        <color theme="7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7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theme="7"/>
      </top>
      <bottom/>
      <diagonal/>
    </border>
    <border>
      <left style="mediumDashed">
        <color theme="7"/>
      </left>
      <right/>
      <top/>
      <bottom/>
      <diagonal/>
    </border>
    <border>
      <left style="mediumDashed">
        <color theme="7"/>
      </left>
      <right/>
      <top style="thick">
        <color theme="7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theme="0" tint="-0.499984740745262"/>
      </left>
      <right style="thick">
        <color theme="0" tint="-4.9989318521683403E-2"/>
      </right>
      <top style="thick">
        <color theme="0" tint="-0.499984740745262"/>
      </top>
      <bottom style="thick">
        <color theme="0" tint="-4.9989318521683403E-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4.9989318521683403E-2"/>
      </bottom>
      <diagonal/>
    </border>
    <border>
      <left/>
      <right style="thick">
        <color theme="0" tint="-4.9989318521683403E-2"/>
      </right>
      <top style="thick">
        <color theme="0" tint="-0.499984740745262"/>
      </top>
      <bottom style="thick">
        <color theme="0" tint="-4.9989318521683403E-2"/>
      </bottom>
      <diagonal/>
    </border>
  </borders>
  <cellStyleXfs count="9">
    <xf numFmtId="0" fontId="0" fillId="2" borderId="0"/>
    <xf numFmtId="0" fontId="9" fillId="0" borderId="0" applyNumberFormat="0" applyFill="0" applyBorder="0" applyAlignment="0" applyProtection="0"/>
    <xf numFmtId="0" fontId="7" fillId="0" borderId="0" applyNumberFormat="0" applyFill="0" applyBorder="0" applyProtection="0">
      <alignment horizontal="left" indent="2"/>
    </xf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3" fillId="0" borderId="7">
      <alignment horizontal="left" vertical="center"/>
    </xf>
    <xf numFmtId="0" fontId="36" fillId="8" borderId="8" applyNumberFormat="0" applyAlignment="0" applyProtection="0"/>
  </cellStyleXfs>
  <cellXfs count="131">
    <xf numFmtId="0" fontId="0" fillId="2" borderId="0" xfId="0"/>
    <xf numFmtId="0" fontId="1" fillId="5" borderId="0" xfId="0" applyFont="1" applyFill="1"/>
    <xf numFmtId="0" fontId="1" fillId="2" borderId="0" xfId="0" applyFont="1"/>
    <xf numFmtId="0" fontId="18" fillId="5" borderId="0" xfId="0" applyFont="1" applyFill="1"/>
    <xf numFmtId="0" fontId="22" fillId="5" borderId="0" xfId="1" applyFont="1" applyFill="1" applyBorder="1" applyAlignment="1" applyProtection="1">
      <alignment vertical="center"/>
    </xf>
    <xf numFmtId="0" fontId="23" fillId="5" borderId="0" xfId="1" applyFont="1" applyFill="1" applyBorder="1" applyProtection="1"/>
    <xf numFmtId="0" fontId="24" fillId="5" borderId="0" xfId="1" applyFont="1" applyFill="1" applyBorder="1" applyProtection="1"/>
    <xf numFmtId="0" fontId="1" fillId="4" borderId="0" xfId="0" applyFont="1" applyFill="1"/>
    <xf numFmtId="0" fontId="26" fillId="2" borderId="0" xfId="0" applyFont="1" applyAlignment="1">
      <alignment horizontal="left" indent="1"/>
    </xf>
    <xf numFmtId="0" fontId="26" fillId="2" borderId="0" xfId="0" applyFont="1"/>
    <xf numFmtId="0" fontId="27" fillId="3" borderId="0" xfId="0" applyFont="1" applyFill="1"/>
    <xf numFmtId="0" fontId="26" fillId="2" borderId="0" xfId="0" applyFont="1" applyAlignment="1">
      <alignment horizontal="left" indent="3"/>
    </xf>
    <xf numFmtId="0" fontId="2" fillId="2" borderId="0" xfId="0" applyFont="1" applyAlignment="1">
      <alignment horizontal="left" indent="1"/>
    </xf>
    <xf numFmtId="0" fontId="12" fillId="2" borderId="0" xfId="0" applyFont="1"/>
    <xf numFmtId="0" fontId="17" fillId="2" borderId="0" xfId="1" applyFont="1" applyFill="1" applyBorder="1" applyAlignment="1" applyProtection="1">
      <alignment horizontal="left" vertical="center"/>
    </xf>
    <xf numFmtId="0" fontId="17" fillId="2" borderId="0" xfId="1" applyFont="1" applyFill="1" applyAlignment="1" applyProtection="1">
      <alignment horizontal="center" vertical="center"/>
    </xf>
    <xf numFmtId="0" fontId="2" fillId="2" borderId="0" xfId="0" applyFont="1"/>
    <xf numFmtId="0" fontId="17" fillId="2" borderId="0" xfId="1" applyFont="1" applyFill="1" applyAlignment="1" applyProtection="1">
      <alignment horizontal="left" vertical="center"/>
    </xf>
    <xf numFmtId="0" fontId="12" fillId="2" borderId="1" xfId="0" applyFont="1" applyBorder="1"/>
    <xf numFmtId="0" fontId="14" fillId="2" borderId="1" xfId="1" applyFont="1" applyFill="1" applyBorder="1" applyAlignment="1" applyProtection="1">
      <alignment horizontal="left" vertical="center"/>
    </xf>
    <xf numFmtId="9" fontId="15" fillId="3" borderId="1" xfId="6" applyFont="1" applyFill="1" applyBorder="1" applyAlignment="1" applyProtection="1">
      <alignment horizontal="center" vertical="center"/>
    </xf>
    <xf numFmtId="0" fontId="0" fillId="2" borderId="1" xfId="0" applyBorder="1"/>
    <xf numFmtId="0" fontId="0" fillId="2" borderId="2" xfId="0" applyBorder="1"/>
    <xf numFmtId="0" fontId="2" fillId="2" borderId="2" xfId="0" applyFont="1" applyBorder="1" applyAlignment="1">
      <alignment horizontal="center"/>
    </xf>
    <xf numFmtId="0" fontId="9" fillId="2" borderId="0" xfId="1" applyFill="1" applyAlignment="1" applyProtection="1">
      <alignment horizontal="center" vertical="center"/>
    </xf>
    <xf numFmtId="0" fontId="2" fillId="2" borderId="0" xfId="0" applyFont="1" applyAlignment="1">
      <alignment horizontal="center"/>
    </xf>
    <xf numFmtId="0" fontId="3" fillId="2" borderId="0" xfId="0" applyFont="1" applyAlignment="1">
      <alignment horizontal="center"/>
    </xf>
    <xf numFmtId="0" fontId="7" fillId="2" borderId="0" xfId="2" applyFill="1" applyBorder="1" applyAlignment="1" applyProtection="1">
      <alignment horizontal="left" indent="1"/>
    </xf>
    <xf numFmtId="164" fontId="4" fillId="2" borderId="2" xfId="0" applyNumberFormat="1" applyFont="1" applyBorder="1" applyAlignment="1">
      <alignment horizontal="center"/>
    </xf>
    <xf numFmtId="164" fontId="4" fillId="2" borderId="0" xfId="0" applyNumberFormat="1" applyFont="1" applyAlignment="1">
      <alignment horizontal="center"/>
    </xf>
    <xf numFmtId="0" fontId="19" fillId="5" borderId="0" xfId="0" applyFont="1" applyFill="1" applyAlignment="1">
      <alignment vertical="top" wrapText="1"/>
    </xf>
    <xf numFmtId="0" fontId="20" fillId="5" borderId="0" xfId="0" applyFont="1" applyFill="1" applyAlignment="1">
      <alignment horizontal="left" vertical="top" wrapText="1"/>
    </xf>
    <xf numFmtId="0" fontId="21" fillId="5" borderId="0" xfId="0" applyFont="1" applyFill="1"/>
    <xf numFmtId="0" fontId="20" fillId="5" borderId="0" xfId="0" applyFont="1" applyFill="1" applyAlignment="1">
      <alignment vertical="top" wrapText="1"/>
    </xf>
    <xf numFmtId="9" fontId="0" fillId="2" borderId="0" xfId="0" applyNumberFormat="1"/>
    <xf numFmtId="0" fontId="31" fillId="6" borderId="5" xfId="0" applyFont="1" applyFill="1" applyBorder="1"/>
    <xf numFmtId="9" fontId="32" fillId="6" borderId="3" xfId="0" applyNumberFormat="1" applyFont="1" applyFill="1" applyBorder="1"/>
    <xf numFmtId="9" fontId="32" fillId="6" borderId="4" xfId="0" applyNumberFormat="1" applyFont="1" applyFill="1" applyBorder="1"/>
    <xf numFmtId="0" fontId="0" fillId="2" borderId="0" xfId="0" applyAlignment="1">
      <alignment horizontal="right" indent="1"/>
    </xf>
    <xf numFmtId="0" fontId="17" fillId="2" borderId="0" xfId="1" applyFont="1" applyFill="1" applyAlignment="1" applyProtection="1">
      <alignment horizontal="right" vertical="center" indent="1"/>
    </xf>
    <xf numFmtId="165" fontId="16" fillId="2" borderId="0" xfId="0" applyNumberFormat="1" applyFont="1" applyAlignment="1">
      <alignment horizontal="right"/>
    </xf>
    <xf numFmtId="0" fontId="14" fillId="2" borderId="6" xfId="1" applyFont="1" applyFill="1" applyBorder="1" applyAlignment="1" applyProtection="1">
      <alignment horizontal="left" vertical="center"/>
    </xf>
    <xf numFmtId="0" fontId="17" fillId="2" borderId="0" xfId="1" applyFont="1" applyFill="1" applyBorder="1" applyAlignment="1" applyProtection="1">
      <alignment vertical="center"/>
    </xf>
    <xf numFmtId="0" fontId="2" fillId="2" borderId="0" xfId="0" applyFont="1" applyAlignment="1">
      <alignment horizontal="right" indent="1"/>
    </xf>
    <xf numFmtId="0" fontId="17" fillId="2" borderId="0" xfId="1" applyFont="1" applyFill="1" applyAlignment="1" applyProtection="1">
      <alignment vertical="center"/>
    </xf>
    <xf numFmtId="167" fontId="32" fillId="6" borderId="3" xfId="0" applyNumberFormat="1" applyFont="1" applyFill="1" applyBorder="1"/>
    <xf numFmtId="1" fontId="5" fillId="2" borderId="0" xfId="6" applyNumberFormat="1" applyFont="1" applyFill="1" applyBorder="1" applyAlignment="1" applyProtection="1">
      <alignment horizontal="right"/>
    </xf>
    <xf numFmtId="0" fontId="31" fillId="6" borderId="5" xfId="0" applyFont="1" applyFill="1" applyBorder="1" applyAlignment="1">
      <alignment wrapText="1"/>
    </xf>
    <xf numFmtId="0" fontId="35" fillId="2" borderId="0" xfId="1" applyFont="1" applyFill="1" applyBorder="1" applyAlignment="1" applyProtection="1">
      <alignment horizontal="center" vertical="center"/>
    </xf>
    <xf numFmtId="1" fontId="32" fillId="6" borderId="3" xfId="0" applyNumberFormat="1" applyFont="1" applyFill="1" applyBorder="1"/>
    <xf numFmtId="1" fontId="32" fillId="6" borderId="4" xfId="0" applyNumberFormat="1" applyFont="1" applyFill="1" applyBorder="1"/>
    <xf numFmtId="0" fontId="37" fillId="2" borderId="0" xfId="1" applyFont="1" applyFill="1" applyBorder="1" applyAlignment="1" applyProtection="1">
      <alignment horizontal="center" vertical="center"/>
    </xf>
    <xf numFmtId="0" fontId="38" fillId="3" borderId="0" xfId="8" applyFont="1" applyFill="1" applyBorder="1" applyAlignment="1" applyProtection="1">
      <alignment horizontal="right" indent="1"/>
    </xf>
    <xf numFmtId="0" fontId="22" fillId="5" borderId="0" xfId="1" applyFont="1" applyFill="1" applyBorder="1" applyAlignment="1" applyProtection="1">
      <alignment horizontal="left" indent="2"/>
    </xf>
    <xf numFmtId="0" fontId="2" fillId="2" borderId="0" xfId="0" applyFont="1" applyAlignment="1">
      <alignment horizontal="right"/>
    </xf>
    <xf numFmtId="0" fontId="0" fillId="2" borderId="0" xfId="0" applyAlignment="1">
      <alignment horizontal="right"/>
    </xf>
    <xf numFmtId="166" fontId="17" fillId="2" borderId="0" xfId="5" applyNumberFormat="1" applyFont="1" applyFill="1" applyBorder="1" applyAlignment="1" applyProtection="1">
      <alignment horizontal="right" vertical="center"/>
    </xf>
    <xf numFmtId="0" fontId="26" fillId="2" borderId="0" xfId="0" applyFont="1" applyAlignment="1">
      <alignment vertical="top" wrapText="1"/>
    </xf>
    <xf numFmtId="0" fontId="0" fillId="9" borderId="10" xfId="0" applyFill="1" applyBorder="1"/>
    <xf numFmtId="0" fontId="31" fillId="9" borderId="11" xfId="0" applyFont="1" applyFill="1" applyBorder="1"/>
    <xf numFmtId="0" fontId="0" fillId="9" borderId="12" xfId="0" applyFill="1" applyBorder="1"/>
    <xf numFmtId="0" fontId="0" fillId="9" borderId="13" xfId="0" applyFill="1" applyBorder="1"/>
    <xf numFmtId="0" fontId="0" fillId="9" borderId="0" xfId="0" applyFill="1" applyAlignment="1">
      <alignment horizontal="right"/>
    </xf>
    <xf numFmtId="168" fontId="0" fillId="9" borderId="14" xfId="5" applyNumberFormat="1" applyFont="1" applyFill="1" applyBorder="1"/>
    <xf numFmtId="2" fontId="0" fillId="9" borderId="14" xfId="0" applyNumberFormat="1" applyFill="1" applyBorder="1"/>
    <xf numFmtId="169" fontId="0" fillId="9" borderId="14" xfId="0" applyNumberFormat="1" applyFill="1" applyBorder="1"/>
    <xf numFmtId="1" fontId="0" fillId="9" borderId="14" xfId="0" applyNumberFormat="1" applyFill="1" applyBorder="1"/>
    <xf numFmtId="168" fontId="0" fillId="9" borderId="14" xfId="0" applyNumberFormat="1" applyFill="1" applyBorder="1"/>
    <xf numFmtId="0" fontId="0" fillId="9" borderId="15" xfId="0" applyFill="1" applyBorder="1"/>
    <xf numFmtId="0" fontId="0" fillId="9" borderId="16" xfId="0" applyFill="1" applyBorder="1" applyAlignment="1">
      <alignment horizontal="right"/>
    </xf>
    <xf numFmtId="0" fontId="44" fillId="2" borderId="0" xfId="0" applyFont="1" applyAlignment="1">
      <alignment vertical="top" wrapText="1"/>
    </xf>
    <xf numFmtId="0" fontId="44" fillId="2" borderId="0" xfId="0" applyFont="1" applyAlignment="1">
      <alignment horizontal="right" vertical="top"/>
    </xf>
    <xf numFmtId="0" fontId="17" fillId="2" borderId="0" xfId="1" applyFont="1" applyFill="1" applyAlignment="1" applyProtection="1">
      <alignment horizontal="left" vertical="center" indent="1"/>
    </xf>
    <xf numFmtId="1" fontId="0" fillId="9" borderId="17" xfId="0" applyNumberFormat="1" applyFill="1" applyBorder="1"/>
    <xf numFmtId="2" fontId="0" fillId="9" borderId="17" xfId="0" applyNumberFormat="1" applyFill="1" applyBorder="1"/>
    <xf numFmtId="0" fontId="0" fillId="9" borderId="14" xfId="0" applyFill="1" applyBorder="1"/>
    <xf numFmtId="0" fontId="0" fillId="9" borderId="0" xfId="0" applyFill="1"/>
    <xf numFmtId="0" fontId="2" fillId="2" borderId="0" xfId="0" applyFont="1" applyAlignment="1">
      <alignment wrapText="1"/>
    </xf>
    <xf numFmtId="0" fontId="0" fillId="6" borderId="14" xfId="0" applyFill="1" applyBorder="1"/>
    <xf numFmtId="0" fontId="0" fillId="6" borderId="17" xfId="0" applyFill="1" applyBorder="1"/>
    <xf numFmtId="0" fontId="0" fillId="6" borderId="24" xfId="0" applyFill="1" applyBorder="1" applyAlignment="1">
      <alignment wrapText="1"/>
    </xf>
    <xf numFmtId="0" fontId="0" fillId="6" borderId="26" xfId="0" applyFill="1" applyBorder="1"/>
    <xf numFmtId="0" fontId="0" fillId="11" borderId="25" xfId="0" applyFill="1" applyBorder="1"/>
    <xf numFmtId="0" fontId="0" fillId="11" borderId="4" xfId="0" applyFill="1" applyBorder="1"/>
    <xf numFmtId="9" fontId="13" fillId="7" borderId="29" xfId="6" applyFont="1" applyFill="1" applyBorder="1" applyAlignment="1" applyProtection="1">
      <alignment horizontal="center" vertical="center"/>
      <protection locked="0"/>
    </xf>
    <xf numFmtId="1" fontId="13" fillId="7" borderId="29" xfId="6" applyNumberFormat="1" applyFont="1" applyFill="1" applyBorder="1" applyAlignment="1" applyProtection="1">
      <alignment horizontal="center" vertical="center"/>
      <protection locked="0"/>
    </xf>
    <xf numFmtId="0" fontId="2" fillId="2" borderId="21" xfId="0" applyFont="1" applyBorder="1"/>
    <xf numFmtId="0" fontId="32" fillId="10" borderId="25" xfId="0" applyFont="1" applyFill="1" applyBorder="1" applyAlignment="1">
      <alignment vertical="center" wrapText="1"/>
    </xf>
    <xf numFmtId="0" fontId="32" fillId="10" borderId="3" xfId="0" applyFont="1" applyFill="1" applyBorder="1" applyAlignment="1">
      <alignment vertical="center" wrapText="1"/>
    </xf>
    <xf numFmtId="0" fontId="32" fillId="10" borderId="4" xfId="0" applyFont="1" applyFill="1" applyBorder="1" applyAlignment="1">
      <alignment vertical="center" wrapText="1"/>
    </xf>
    <xf numFmtId="49" fontId="32" fillId="6" borderId="26" xfId="0" applyNumberFormat="1" applyFont="1" applyFill="1" applyBorder="1"/>
    <xf numFmtId="49" fontId="32" fillId="6" borderId="27" xfId="0" applyNumberFormat="1" applyFont="1" applyFill="1" applyBorder="1"/>
    <xf numFmtId="49" fontId="32" fillId="6" borderId="28" xfId="0" applyNumberFormat="1" applyFont="1" applyFill="1" applyBorder="1"/>
    <xf numFmtId="0" fontId="32" fillId="6" borderId="26" xfId="0" applyFont="1" applyFill="1" applyBorder="1"/>
    <xf numFmtId="0" fontId="32" fillId="6" borderId="27" xfId="0" applyFont="1" applyFill="1" applyBorder="1"/>
    <xf numFmtId="0" fontId="32" fillId="6" borderId="28" xfId="0" applyFont="1" applyFill="1" applyBorder="1"/>
    <xf numFmtId="0" fontId="52" fillId="2" borderId="0" xfId="0" applyFont="1"/>
    <xf numFmtId="0" fontId="7" fillId="2" borderId="0" xfId="5" applyNumberFormat="1" applyFont="1" applyFill="1" applyBorder="1" applyAlignment="1" applyProtection="1">
      <alignment horizontal="left" vertical="center" indent="5"/>
    </xf>
    <xf numFmtId="0" fontId="1" fillId="2" borderId="0" xfId="0" applyFont="1" applyAlignment="1">
      <alignment horizontal="left" indent="4"/>
    </xf>
    <xf numFmtId="0" fontId="1" fillId="2" borderId="2" xfId="0" applyFont="1" applyBorder="1" applyAlignment="1">
      <alignment horizontal="left" indent="4"/>
    </xf>
    <xf numFmtId="0" fontId="0" fillId="2" borderId="0" xfId="0" applyAlignment="1">
      <alignment horizontal="center"/>
    </xf>
    <xf numFmtId="0" fontId="25" fillId="5" borderId="0" xfId="0" applyFont="1" applyFill="1"/>
    <xf numFmtId="0" fontId="7" fillId="2" borderId="0" xfId="5" applyNumberFormat="1" applyFont="1" applyFill="1" applyBorder="1" applyAlignment="1" applyProtection="1">
      <alignment horizontal="left" vertical="center" indent="5"/>
    </xf>
    <xf numFmtId="2" fontId="47" fillId="2" borderId="0" xfId="6" applyNumberFormat="1" applyFont="1" applyFill="1" applyBorder="1" applyAlignment="1" applyProtection="1">
      <alignment horizontal="right"/>
    </xf>
    <xf numFmtId="2" fontId="47" fillId="2" borderId="9" xfId="6" applyNumberFormat="1" applyFont="1" applyFill="1" applyBorder="1" applyAlignment="1" applyProtection="1">
      <alignment horizontal="right"/>
    </xf>
    <xf numFmtId="0" fontId="19" fillId="5" borderId="0" xfId="0" applyFont="1" applyFill="1" applyAlignment="1">
      <alignment horizontal="left" vertical="top" wrapText="1"/>
    </xf>
    <xf numFmtId="0" fontId="42" fillId="2" borderId="0" xfId="0" applyFont="1" applyAlignment="1">
      <alignment horizontal="center" vertical="center"/>
    </xf>
    <xf numFmtId="0" fontId="42" fillId="2" borderId="9" xfId="0" applyFont="1" applyBorder="1" applyAlignment="1">
      <alignment horizontal="center" vertical="center"/>
    </xf>
    <xf numFmtId="0" fontId="43" fillId="2" borderId="19" xfId="0" applyFont="1" applyBorder="1" applyAlignment="1">
      <alignment horizontal="right" wrapText="1"/>
    </xf>
    <xf numFmtId="0" fontId="43" fillId="2" borderId="0" xfId="0" applyFont="1" applyAlignment="1">
      <alignment horizontal="right" wrapText="1"/>
    </xf>
    <xf numFmtId="0" fontId="17" fillId="2" borderId="0" xfId="1" applyFont="1" applyFill="1" applyBorder="1" applyAlignment="1" applyProtection="1">
      <alignment horizontal="right" vertical="center" indent="1"/>
    </xf>
    <xf numFmtId="1" fontId="13" fillId="7" borderId="30" xfId="6" applyNumberFormat="1" applyFont="1" applyFill="1" applyBorder="1" applyAlignment="1" applyProtection="1">
      <alignment horizontal="left" vertical="center" indent="1"/>
      <protection locked="0"/>
    </xf>
    <xf numFmtId="1" fontId="13" fillId="7" borderId="31" xfId="6" applyNumberFormat="1" applyFont="1" applyFill="1" applyBorder="1" applyAlignment="1" applyProtection="1">
      <alignment horizontal="left" vertical="center" indent="1"/>
      <protection locked="0"/>
    </xf>
    <xf numFmtId="0" fontId="2" fillId="3" borderId="0" xfId="7" applyFont="1" applyFill="1" applyBorder="1" applyAlignment="1">
      <alignment horizontal="right" vertical="center" wrapText="1"/>
    </xf>
    <xf numFmtId="49" fontId="13" fillId="7" borderId="30" xfId="5" applyNumberFormat="1" applyFont="1" applyFill="1" applyBorder="1" applyAlignment="1" applyProtection="1">
      <alignment horizontal="left" vertical="center" indent="1"/>
      <protection locked="0"/>
    </xf>
    <xf numFmtId="49" fontId="13" fillId="7" borderId="31" xfId="5" applyNumberFormat="1" applyFont="1" applyFill="1" applyBorder="1" applyAlignment="1" applyProtection="1">
      <alignment horizontal="left" vertical="center" indent="1"/>
      <protection locked="0"/>
    </xf>
    <xf numFmtId="0" fontId="25" fillId="5" borderId="0" xfId="0" applyFont="1" applyFill="1" applyAlignment="1">
      <alignment horizontal="right"/>
    </xf>
    <xf numFmtId="0" fontId="44" fillId="2" borderId="0" xfId="0" applyFont="1" applyAlignment="1">
      <alignment horizontal="left" vertical="top" wrapText="1"/>
    </xf>
    <xf numFmtId="0" fontId="26" fillId="2" borderId="0" xfId="0" applyFont="1" applyAlignment="1">
      <alignment horizontal="left" vertical="top" wrapText="1" indent="3"/>
    </xf>
    <xf numFmtId="0" fontId="17" fillId="2" borderId="0" xfId="1" applyFont="1" applyFill="1" applyBorder="1" applyAlignment="1" applyProtection="1">
      <alignment horizontal="center" vertical="center"/>
    </xf>
    <xf numFmtId="14" fontId="25" fillId="5" borderId="0" xfId="0" applyNumberFormat="1" applyFont="1" applyFill="1" applyAlignment="1">
      <alignment horizontal="left"/>
    </xf>
    <xf numFmtId="0" fontId="14" fillId="2" borderId="20" xfId="2" applyFont="1" applyFill="1" applyBorder="1" applyAlignment="1" applyProtection="1">
      <alignment horizontal="right"/>
    </xf>
    <xf numFmtId="0" fontId="14" fillId="2" borderId="18" xfId="2" applyFont="1" applyFill="1" applyBorder="1" applyAlignment="1" applyProtection="1">
      <alignment horizontal="right"/>
    </xf>
    <xf numFmtId="1" fontId="41" fillId="2" borderId="18" xfId="0" applyNumberFormat="1" applyFont="1" applyBorder="1" applyAlignment="1">
      <alignment horizontal="center"/>
    </xf>
    <xf numFmtId="0" fontId="12" fillId="2" borderId="18" xfId="0" applyFont="1" applyBorder="1" applyAlignment="1">
      <alignment horizontal="left"/>
    </xf>
    <xf numFmtId="0" fontId="0" fillId="9" borderId="0" xfId="0" applyFill="1" applyAlignment="1">
      <alignment horizontal="right" vertical="center"/>
    </xf>
    <xf numFmtId="169" fontId="0" fillId="9" borderId="14" xfId="0" applyNumberFormat="1" applyFill="1" applyBorder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9" borderId="14" xfId="0" applyFill="1" applyBorder="1" applyAlignment="1">
      <alignment horizontal="center"/>
    </xf>
    <xf numFmtId="0" fontId="32" fillId="6" borderId="22" xfId="0" applyFont="1" applyFill="1" applyBorder="1" applyAlignment="1">
      <alignment horizontal="center"/>
    </xf>
    <xf numFmtId="0" fontId="32" fillId="6" borderId="23" xfId="0" applyFont="1" applyFill="1" applyBorder="1" applyAlignment="1">
      <alignment horizontal="center"/>
    </xf>
  </cellXfs>
  <cellStyles count="9">
    <cellStyle name="Data Labels" xfId="7" xr:uid="{5D27C17F-7686-4C7F-BDD5-BACEE9284FA2}"/>
    <cellStyle name="Komma" xfId="5" builtinId="3"/>
    <cellStyle name="Normal" xfId="0" builtinId="0" customBuiltin="1"/>
    <cellStyle name="Overskrift 1" xfId="1" builtinId="16" customBuiltin="1"/>
    <cellStyle name="Overskrift 2" xfId="2" builtinId="17" customBuiltin="1"/>
    <cellStyle name="Overskrift 3" xfId="3" builtinId="18" customBuiltin="1"/>
    <cellStyle name="Prosent" xfId="6" builtinId="5"/>
    <cellStyle name="Tittel" xfId="4" builtinId="15" customBuiltin="1"/>
    <cellStyle name="Utdata" xfId="8" builtinId="21"/>
  </cellStyles>
  <dxfs count="25"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</font>
    </dxf>
    <dxf>
      <font>
        <b val="0"/>
        <i val="0"/>
        <strike val="0"/>
        <color theme="0"/>
      </font>
      <fill>
        <patternFill>
          <bgColor theme="4"/>
        </patternFill>
      </fill>
      <border>
        <left style="medium">
          <color theme="4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5"/>
        </patternFill>
      </fill>
      <border>
        <left style="medium">
          <color theme="5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8"/>
        </patternFill>
      </fill>
      <border>
        <left style="medium">
          <color theme="8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9"/>
        </patternFill>
      </fill>
      <border>
        <left style="medium">
          <color theme="9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6"/>
        </patternFill>
      </fill>
      <border>
        <left style="medium">
          <color theme="6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7"/>
        </patternFill>
      </fill>
      <border>
        <left style="medium">
          <color theme="7"/>
        </left>
      </border>
    </dxf>
    <dxf>
      <border>
        <left style="mediumDashed">
          <color theme="7"/>
        </left>
      </border>
    </dxf>
  </dxfs>
  <tableStyles count="6" defaultTableStyle="Cash Table" defaultPivotStyle="PivotStyleLight16">
    <tableStyle name="Cash Table" pivot="0" count="4" xr9:uid="{00000000-0011-0000-FFFF-FFFF00000000}">
      <tableStyleElement type="wholeTable" dxfId="24"/>
      <tableStyleElement type="headerRow" dxfId="23"/>
      <tableStyleElement type="firstColumn" dxfId="22"/>
      <tableStyleElement type="secondRowStripe" dxfId="21"/>
    </tableStyle>
    <tableStyle name="Investment Table" pivot="0" count="4" xr9:uid="{00000000-0011-0000-FFFF-FFFF01000000}">
      <tableStyleElement type="wholeTable" dxfId="20"/>
      <tableStyleElement type="headerRow" dxfId="19"/>
      <tableStyleElement type="firstColumn" dxfId="18"/>
      <tableStyleElement type="secondRowStripe" dxfId="17"/>
    </tableStyle>
    <tableStyle name="Personal Table" pivot="0" count="4" xr9:uid="{00000000-0011-0000-FFFF-FFFF02000000}">
      <tableStyleElement type="wholeTable" dxfId="16"/>
      <tableStyleElement type="headerRow" dxfId="15"/>
      <tableStyleElement type="firstColumn" dxfId="14"/>
      <tableStyleElement type="secondRowStripe" dxfId="13"/>
    </tableStyle>
    <tableStyle name="Retirement Table" pivot="0" count="4" xr9:uid="{00000000-0011-0000-FFFF-FFFF03000000}">
      <tableStyleElement type="wholeTable" dxfId="12"/>
      <tableStyleElement type="headerRow" dxfId="11"/>
      <tableStyleElement type="firstColumn" dxfId="10"/>
      <tableStyleElement type="secondRowStripe" dxfId="9"/>
    </tableStyle>
    <tableStyle name="Secured Table" pivot="0" count="4" xr9:uid="{00000000-0011-0000-FFFF-FFFF04000000}">
      <tableStyleElement type="wholeTable" dxfId="8"/>
      <tableStyleElement type="headerRow" dxfId="7"/>
      <tableStyleElement type="firstColumn" dxfId="6"/>
      <tableStyleElement type="secondRowStripe" dxfId="5"/>
    </tableStyle>
    <tableStyle name="Unsecured Table" pivot="0" count="5" xr9:uid="{00000000-0011-0000-FFFF-FFFF05000000}">
      <tableStyleElement type="wholeTable" dxfId="4"/>
      <tableStyleElement type="headerRow" dxfId="3"/>
      <tableStyleElement type="totalRow" dxfId="2"/>
      <tableStyleElement type="firstColumn" dxfId="1"/>
      <tableStyleElement type="secondRowStripe" dxfId="0"/>
    </tableStyle>
  </tableStyles>
  <colors>
    <mruColors>
      <color rgb="FF86C040"/>
      <color rgb="FFE63F51"/>
      <color rgb="FFF26722"/>
      <color rgb="FFFFBA00"/>
      <color rgb="FFFA7D00"/>
      <color rgb="FF6E11DF"/>
      <color rgb="FF7B59F9"/>
      <color rgb="FFCC7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://www.skogkurs.no/userfiles/files/Kunnskapsskogen/Norske%20produksjonsnormer.xlsm" TargetMode="External"/><Relationship Id="rId2" Type="http://schemas.openxmlformats.org/officeDocument/2006/relationships/hyperlink" Target="mailto:?subject=Deling%20av%20Skogfondskalkulator&amp;body=URL:%20http://skogfond.skogkurs.no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hyperlink" Target="mailto:post@skogkurs.no" TargetMode="External"/><Relationship Id="rId4" Type="http://schemas.openxmlformats.org/officeDocument/2006/relationships/hyperlink" Target="https://facebook.com/sharer/sharer.php?u=http://skogfond.skogkurs.no&amp;t=Skogfondskalkulator" TargetMode="External"/><Relationship Id="rId9" Type="http://schemas.openxmlformats.org/officeDocument/2006/relationships/image" Target="../media/image6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1184017</xdr:colOff>
      <xdr:row>23</xdr:row>
      <xdr:rowOff>38861</xdr:rowOff>
    </xdr:from>
    <xdr:to>
      <xdr:col>7</xdr:col>
      <xdr:colOff>36422</xdr:colOff>
      <xdr:row>29</xdr:row>
      <xdr:rowOff>136994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B57D8CFD-B298-4546-B981-C94F9C142D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27"/>
        <a:stretch/>
      </xdr:blipFill>
      <xdr:spPr>
        <a:xfrm>
          <a:off x="1363311" y="5697832"/>
          <a:ext cx="3771787" cy="2115191"/>
        </a:xfrm>
        <a:prstGeom prst="rect">
          <a:avLst/>
        </a:prstGeom>
      </xdr:spPr>
    </xdr:pic>
    <xdr:clientData/>
  </xdr:twoCellAnchor>
  <xdr:twoCellAnchor editAs="oneCell">
    <xdr:from>
      <xdr:col>15</xdr:col>
      <xdr:colOff>601009</xdr:colOff>
      <xdr:row>33</xdr:row>
      <xdr:rowOff>89645</xdr:rowOff>
    </xdr:from>
    <xdr:to>
      <xdr:col>16</xdr:col>
      <xdr:colOff>15988</xdr:colOff>
      <xdr:row>35</xdr:row>
      <xdr:rowOff>77636</xdr:rowOff>
    </xdr:to>
    <xdr:pic>
      <xdr:nvPicPr>
        <xdr:cNvPr id="27" name="Bilde 26" descr="E-mail icon">
          <a:hlinkClick xmlns:r="http://schemas.openxmlformats.org/officeDocument/2006/relationships" r:id="rId2" tooltip="E-mail"/>
          <a:extLst>
            <a:ext uri="{FF2B5EF4-FFF2-40B4-BE49-F238E27FC236}">
              <a16:creationId xmlns:a16="http://schemas.microsoft.com/office/drawing/2014/main" id="{5BB5E3B4-3336-4009-8EE2-4B2C1636D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5659" y="11284695"/>
          <a:ext cx="389591" cy="3689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67235</xdr:colOff>
      <xdr:row>33</xdr:row>
      <xdr:rowOff>89644</xdr:rowOff>
    </xdr:from>
    <xdr:to>
      <xdr:col>15</xdr:col>
      <xdr:colOff>476250</xdr:colOff>
      <xdr:row>35</xdr:row>
      <xdr:rowOff>95971</xdr:rowOff>
    </xdr:to>
    <xdr:pic>
      <xdr:nvPicPr>
        <xdr:cNvPr id="28" name="Bilde 27" descr="Facebook icon">
          <a:hlinkClick xmlns:r="http://schemas.openxmlformats.org/officeDocument/2006/relationships" r:id="rId4" tooltip="Facebook"/>
          <a:extLst>
            <a:ext uri="{FF2B5EF4-FFF2-40B4-BE49-F238E27FC236}">
              <a16:creationId xmlns:a16="http://schemas.microsoft.com/office/drawing/2014/main" id="{1361CAD3-8AEE-4E08-BBC2-98412B0B4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1885" y="11284694"/>
          <a:ext cx="402665" cy="378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51953</xdr:colOff>
      <xdr:row>0</xdr:row>
      <xdr:rowOff>120464</xdr:rowOff>
    </xdr:from>
    <xdr:to>
      <xdr:col>2</xdr:col>
      <xdr:colOff>92186</xdr:colOff>
      <xdr:row>2</xdr:row>
      <xdr:rowOff>57523</xdr:rowOff>
    </xdr:to>
    <xdr:pic>
      <xdr:nvPicPr>
        <xdr:cNvPr id="30" name="Grafikk 29">
          <a:extLst>
            <a:ext uri="{FF2B5EF4-FFF2-40B4-BE49-F238E27FC236}">
              <a16:creationId xmlns:a16="http://schemas.microsoft.com/office/drawing/2014/main" id="{CB85BB79-F73D-4A75-A428-D3122DA94B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6" t="25903" r="5914" b="3827"/>
        <a:stretch/>
      </xdr:blipFill>
      <xdr:spPr>
        <a:xfrm>
          <a:off x="51953" y="120464"/>
          <a:ext cx="1595311" cy="731183"/>
        </a:xfrm>
        <a:prstGeom prst="rect">
          <a:avLst/>
        </a:prstGeom>
      </xdr:spPr>
    </xdr:pic>
    <xdr:clientData/>
  </xdr:twoCellAnchor>
  <xdr:twoCellAnchor>
    <xdr:from>
      <xdr:col>7</xdr:col>
      <xdr:colOff>364938</xdr:colOff>
      <xdr:row>34</xdr:row>
      <xdr:rowOff>170330</xdr:rowOff>
    </xdr:from>
    <xdr:to>
      <xdr:col>12</xdr:col>
      <xdr:colOff>17929</xdr:colOff>
      <xdr:row>36</xdr:row>
      <xdr:rowOff>44824</xdr:rowOff>
    </xdr:to>
    <xdr:sp macro="" textlink="">
      <xdr:nvSpPr>
        <xdr:cNvPr id="2" name="TekstSylinder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6DAB026-A9C0-43AC-9066-29DF20C4BDAC}"/>
            </a:ext>
          </a:extLst>
        </xdr:cNvPr>
        <xdr:cNvSpPr txBox="1"/>
      </xdr:nvSpPr>
      <xdr:spPr>
        <a:xfrm>
          <a:off x="4919009" y="11600330"/>
          <a:ext cx="2611344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20</xdr:col>
      <xdr:colOff>326165</xdr:colOff>
      <xdr:row>32</xdr:row>
      <xdr:rowOff>41620</xdr:rowOff>
    </xdr:from>
    <xdr:to>
      <xdr:col>24</xdr:col>
      <xdr:colOff>378167</xdr:colOff>
      <xdr:row>36</xdr:row>
      <xdr:rowOff>92673</xdr:rowOff>
    </xdr:to>
    <xdr:pic>
      <xdr:nvPicPr>
        <xdr:cNvPr id="31" name="Grafikk 30">
          <a:extLst>
            <a:ext uri="{FF2B5EF4-FFF2-40B4-BE49-F238E27FC236}">
              <a16:creationId xmlns:a16="http://schemas.microsoft.com/office/drawing/2014/main" id="{F6DBD197-0C7E-427B-B4ED-AE064BF74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12652636" y="8109855"/>
          <a:ext cx="2421934" cy="807338"/>
        </a:xfrm>
        <a:prstGeom prst="rect">
          <a:avLst/>
        </a:prstGeom>
      </xdr:spPr>
    </xdr:pic>
    <xdr:clientData/>
  </xdr:twoCellAnchor>
  <xdr:twoCellAnchor>
    <xdr:from>
      <xdr:col>7</xdr:col>
      <xdr:colOff>349250</xdr:colOff>
      <xdr:row>32</xdr:row>
      <xdr:rowOff>12700</xdr:rowOff>
    </xdr:from>
    <xdr:to>
      <xdr:col>9</xdr:col>
      <xdr:colOff>349250</xdr:colOff>
      <xdr:row>33</xdr:row>
      <xdr:rowOff>6350</xdr:rowOff>
    </xdr:to>
    <xdr:sp macro="" textlink="">
      <xdr:nvSpPr>
        <xdr:cNvPr id="3" name="TekstSylinder 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5D6F8AB-9736-4165-8247-14CC7423F3AE}"/>
            </a:ext>
          </a:extLst>
        </xdr:cNvPr>
        <xdr:cNvSpPr txBox="1"/>
      </xdr:nvSpPr>
      <xdr:spPr>
        <a:xfrm>
          <a:off x="5016500" y="11017250"/>
          <a:ext cx="1206500" cy="184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19</xdr:col>
      <xdr:colOff>228704</xdr:colOff>
      <xdr:row>5</xdr:row>
      <xdr:rowOff>222115</xdr:rowOff>
    </xdr:from>
    <xdr:to>
      <xdr:col>25</xdr:col>
      <xdr:colOff>103918</xdr:colOff>
      <xdr:row>27</xdr:row>
      <xdr:rowOff>307456</xdr:rowOff>
    </xdr:to>
    <xdr:sp macro="" textlink="">
      <xdr:nvSpPr>
        <xdr:cNvPr id="42" name="TekstSylinder 41">
          <a:extLst>
            <a:ext uri="{FF2B5EF4-FFF2-40B4-BE49-F238E27FC236}">
              <a16:creationId xmlns:a16="http://schemas.microsoft.com/office/drawing/2014/main" id="{802E9139-3618-4CC6-9461-AFD03225367F}"/>
            </a:ext>
          </a:extLst>
        </xdr:cNvPr>
        <xdr:cNvSpPr txBox="1"/>
      </xdr:nvSpPr>
      <xdr:spPr>
        <a:xfrm rot="186933">
          <a:off x="12196586" y="1450280"/>
          <a:ext cx="3201120" cy="5831717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1397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800" b="1" cap="all" baseline="0"/>
            <a:t>NB !</a:t>
          </a:r>
        </a:p>
        <a:p>
          <a:endParaRPr lang="nb-NO" sz="600" cap="all" baseline="0"/>
        </a:p>
        <a:p>
          <a:endParaRPr lang="nb-NO" sz="600" cap="none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nb-NO" sz="1600" cap="none" baseline="0"/>
            <a:t>Selv om kalkylen viser at det ikke lønner seg å ta ut et ekstra sortiment, kan bonuser og leveranseavtaler gjøre at det likevel er lønnsomt for hele verdikjeden.</a:t>
          </a:r>
          <a:endParaRPr lang="nb-NO" sz="1000" cap="none" baseline="0"/>
        </a:p>
        <a:p>
          <a:pPr marL="0" indent="0">
            <a:buFont typeface="Arial" panose="020B0604020202020204" pitchFamily="34" charset="0"/>
            <a:buNone/>
          </a:pPr>
          <a:endParaRPr lang="nb-NO" sz="1000" cap="none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nb-NO" sz="1600" cap="none" baseline="0"/>
            <a:t>Kalkylen gjelder bare normalsortiment. Sortiment av små eller korte dimensjoner, eller lange lengder, er dyrere å ta ut.</a:t>
          </a:r>
          <a:endParaRPr lang="nb-NO" sz="1000" cap="none" baseline="0"/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kumimoji="0" lang="nb-NO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285750" marR="0" lvl="0" indent="-2857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nb-NO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Når det blir bratt skaper mange sortiment økt tidsforbruk også for hogstmaskina; - vanskelig å legge fra seg.</a:t>
          </a:r>
        </a:p>
        <a:p>
          <a:pPr marL="285750" indent="-285750">
            <a:buFont typeface="Arial" panose="020B0604020202020204" pitchFamily="34" charset="0"/>
            <a:buChar char="•"/>
          </a:pPr>
          <a:endParaRPr lang="nb-NO" sz="1000" cap="none" baseline="0"/>
        </a:p>
        <a:p>
          <a:pPr marL="285750" indent="-285750">
            <a:buFont typeface="Arial" panose="020B0604020202020204" pitchFamily="34" charset="0"/>
            <a:buChar char="•"/>
          </a:pPr>
          <a:r>
            <a:rPr lang="nb-NO" sz="1600" cap="none" baseline="0"/>
            <a:t>Ta ikke ut sortiment som gir mindre enn 15 m</a:t>
          </a:r>
          <a:r>
            <a:rPr lang="nb-NO" sz="1600" cap="none" baseline="30000"/>
            <a:t>3</a:t>
          </a:r>
          <a:r>
            <a:rPr lang="nb-NO" sz="1600" cap="none" baseline="0"/>
            <a:t> totalt. Da oppstår det som regel pristrekk på tømmeret.</a:t>
          </a:r>
          <a:endParaRPr lang="nb-NO" sz="1000" cap="none" baseline="0"/>
        </a:p>
        <a:p>
          <a:pPr marL="285750" indent="-285750">
            <a:buFont typeface="Arial" panose="020B0604020202020204" pitchFamily="34" charset="0"/>
            <a:buChar char="•"/>
          </a:pPr>
          <a:endParaRPr lang="nb-NO" sz="1600" cap="none" baseline="0"/>
        </a:p>
        <a:p>
          <a:pPr marL="285750" indent="-285750">
            <a:buFont typeface="Arial" panose="020B0604020202020204" pitchFamily="34" charset="0"/>
            <a:buChar char="•"/>
          </a:pPr>
          <a:endParaRPr lang="nb-NO" sz="1600" cap="none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971550</xdr:colOff>
      <xdr:row>21</xdr:row>
      <xdr:rowOff>38100</xdr:rowOff>
    </xdr:from>
    <xdr:to>
      <xdr:col>4</xdr:col>
      <xdr:colOff>1017269</xdr:colOff>
      <xdr:row>21</xdr:row>
      <xdr:rowOff>171450</xdr:rowOff>
    </xdr:to>
    <xdr:sp macro="" textlink="">
      <xdr:nvSpPr>
        <xdr:cNvPr id="2" name="Pil: ned 1">
          <a:extLst>
            <a:ext uri="{FF2B5EF4-FFF2-40B4-BE49-F238E27FC236}">
              <a16:creationId xmlns:a16="http://schemas.microsoft.com/office/drawing/2014/main" id="{8FFF9991-C979-4791-8742-CEFC6A87DEB1}"/>
            </a:ext>
          </a:extLst>
        </xdr:cNvPr>
        <xdr:cNvSpPr/>
      </xdr:nvSpPr>
      <xdr:spPr>
        <a:xfrm>
          <a:off x="3971925" y="4333875"/>
          <a:ext cx="45719" cy="1333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030_NetWorthSummary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E63F51"/>
      </a:accent1>
      <a:accent2>
        <a:srgbClr val="F26722"/>
      </a:accent2>
      <a:accent3>
        <a:srgbClr val="FFBA00"/>
      </a:accent3>
      <a:accent4>
        <a:srgbClr val="86C040"/>
      </a:accent4>
      <a:accent5>
        <a:srgbClr val="4586C6"/>
      </a:accent5>
      <a:accent6>
        <a:srgbClr val="9D4775"/>
      </a:accent6>
      <a:hlink>
        <a:srgbClr val="4586C6"/>
      </a:hlink>
      <a:folHlink>
        <a:srgbClr val="9D4775"/>
      </a:folHlink>
    </a:clrScheme>
    <a:fontScheme name="Custom 15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/>
    <pageSetUpPr autoPageBreaks="0" fitToPage="1"/>
  </sheetPr>
  <dimension ref="A1:XFC42"/>
  <sheetViews>
    <sheetView showGridLines="0" showRowColHeaders="0" tabSelected="1" zoomScaleNormal="100" workbookViewId="0">
      <selection activeCell="G16" sqref="G16"/>
    </sheetView>
  </sheetViews>
  <sheetFormatPr baseColWidth="10" defaultColWidth="0" defaultRowHeight="12.75" zeroHeight="1"/>
  <cols>
    <col min="1" max="1" width="2.5703125" customWidth="1"/>
    <col min="2" max="2" width="20.5703125" customWidth="1"/>
    <col min="3" max="3" width="14.42578125" customWidth="1"/>
    <col min="4" max="4" width="2.5703125" customWidth="1"/>
    <col min="5" max="5" width="15.42578125" customWidth="1"/>
    <col min="6" max="6" width="5.42578125" customWidth="1"/>
    <col min="7" max="7" width="13.42578125" customWidth="1"/>
    <col min="8" max="8" width="15.42578125" customWidth="1"/>
    <col min="9" max="9" width="2.5703125" customWidth="1"/>
    <col min="10" max="10" width="2" customWidth="1"/>
    <col min="11" max="11" width="26" customWidth="1"/>
    <col min="12" max="12" width="7.5703125" customWidth="1"/>
    <col min="13" max="13" width="5" customWidth="1"/>
    <col min="14" max="14" width="2.5703125" customWidth="1"/>
    <col min="15" max="15" width="5.42578125" customWidth="1"/>
    <col min="16" max="17" width="14.42578125" customWidth="1"/>
    <col min="18" max="18" width="2.42578125" customWidth="1"/>
    <col min="19" max="19" width="2.5703125" customWidth="1"/>
    <col min="20" max="20" width="5.42578125" customWidth="1"/>
    <col min="21" max="26" width="8.5703125" customWidth="1"/>
    <col min="27" max="16383" width="8.5703125" hidden="1"/>
    <col min="16384" max="16384" width="36.5703125" hidden="1"/>
  </cols>
  <sheetData>
    <row r="1" spans="1:26" s="2" customFormat="1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ht="47.25" customHeight="1">
      <c r="A2" s="1"/>
      <c r="B2" s="3"/>
      <c r="C2" s="53" t="s">
        <v>0</v>
      </c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01"/>
      <c r="Q2" s="116" t="s">
        <v>76</v>
      </c>
      <c r="R2" s="116"/>
      <c r="S2" s="116"/>
      <c r="T2" s="116"/>
      <c r="U2" s="3"/>
      <c r="V2" s="120" t="s">
        <v>77</v>
      </c>
      <c r="W2" s="120"/>
      <c r="X2" s="120"/>
      <c r="Y2" s="120"/>
      <c r="Z2" s="3"/>
    </row>
    <row r="3" spans="1:26" s="2" customFormat="1" ht="12" customHeight="1">
      <c r="A3" s="1"/>
      <c r="B3" s="5"/>
      <c r="C3" s="3"/>
      <c r="D3" s="6"/>
      <c r="E3" s="6"/>
      <c r="F3" s="5"/>
      <c r="G3" s="6"/>
      <c r="H3" s="6"/>
      <c r="I3" s="6"/>
      <c r="J3" s="6"/>
      <c r="K3" s="6"/>
      <c r="L3" s="6"/>
      <c r="M3" s="5"/>
      <c r="N3" s="5"/>
      <c r="O3" s="5"/>
      <c r="P3" s="101"/>
      <c r="Q3" s="116"/>
      <c r="R3" s="116"/>
      <c r="S3" s="116"/>
      <c r="T3" s="116"/>
      <c r="U3" s="6"/>
      <c r="V3" s="120"/>
      <c r="W3" s="120"/>
      <c r="X3" s="120"/>
      <c r="Y3" s="120"/>
      <c r="Z3" s="6"/>
    </row>
    <row r="4" spans="1:26" s="7" customFormat="1" ht="3.75" customHeight="1"/>
    <row r="5" spans="1:26" ht="20.100000000000001" customHeight="1">
      <c r="B5" s="8"/>
      <c r="C5" s="8"/>
      <c r="D5" s="9"/>
      <c r="E5" s="9"/>
      <c r="G5" s="9"/>
      <c r="H5" s="9"/>
    </row>
    <row r="6" spans="1:26" ht="34.5" customHeight="1">
      <c r="B6" s="10" t="s">
        <v>1</v>
      </c>
      <c r="C6" s="8"/>
      <c r="D6" s="9"/>
      <c r="E6" s="9"/>
      <c r="G6" s="9"/>
      <c r="H6" s="9"/>
      <c r="Q6" s="100"/>
    </row>
    <row r="7" spans="1:26" ht="16.350000000000001" customHeight="1">
      <c r="B7" s="8"/>
      <c r="C7" s="8"/>
      <c r="D7" s="9"/>
      <c r="E7" s="9"/>
      <c r="G7" s="9"/>
      <c r="H7" s="9"/>
    </row>
    <row r="8" spans="1:26" ht="21.6" customHeight="1">
      <c r="B8" s="117" t="s">
        <v>2</v>
      </c>
      <c r="C8" s="117"/>
      <c r="D8" s="57"/>
      <c r="E8" s="57"/>
      <c r="F8" s="57"/>
      <c r="G8" s="57"/>
      <c r="H8" s="57"/>
      <c r="I8" s="57"/>
      <c r="J8" s="57"/>
      <c r="K8" s="70"/>
      <c r="L8" s="71" t="s">
        <v>3</v>
      </c>
      <c r="M8" s="57"/>
      <c r="N8" s="57"/>
      <c r="O8" s="57"/>
      <c r="P8" s="57"/>
      <c r="Q8" s="57"/>
    </row>
    <row r="9" spans="1:26" ht="23.1" customHeight="1">
      <c r="B9" s="11" t="s">
        <v>4</v>
      </c>
      <c r="C9" s="8"/>
      <c r="D9" s="9"/>
      <c r="E9" s="9"/>
      <c r="G9" s="9"/>
      <c r="H9" s="9"/>
      <c r="K9" s="11" t="s">
        <v>5</v>
      </c>
    </row>
    <row r="10" spans="1:26" ht="23.1" customHeight="1">
      <c r="B10" s="11" t="s">
        <v>6</v>
      </c>
      <c r="C10" s="8"/>
      <c r="D10" s="9"/>
      <c r="E10" s="9"/>
      <c r="F10" s="9"/>
      <c r="G10" s="9"/>
      <c r="H10" s="9"/>
      <c r="K10" s="118" t="s">
        <v>7</v>
      </c>
      <c r="L10" s="118"/>
      <c r="M10" s="118"/>
      <c r="N10" s="118"/>
      <c r="O10" s="118"/>
      <c r="P10" s="118"/>
      <c r="Q10" s="118"/>
      <c r="R10" s="118"/>
      <c r="S10" s="118"/>
    </row>
    <row r="11" spans="1:26" ht="23.1" customHeight="1">
      <c r="B11" s="11" t="s">
        <v>8</v>
      </c>
      <c r="C11" s="11"/>
      <c r="D11" s="11"/>
      <c r="E11" s="11"/>
      <c r="F11" s="11"/>
      <c r="G11" s="11"/>
      <c r="H11" s="11"/>
      <c r="I11" s="11"/>
      <c r="J11" s="11"/>
      <c r="K11" s="118"/>
      <c r="L11" s="118"/>
      <c r="M11" s="118"/>
      <c r="N11" s="118"/>
      <c r="O11" s="118"/>
      <c r="P11" s="118"/>
      <c r="Q11" s="118"/>
      <c r="R11" s="118"/>
      <c r="S11" s="118"/>
    </row>
    <row r="12" spans="1:26" ht="23.1" customHeight="1">
      <c r="B12" s="11" t="s">
        <v>9</v>
      </c>
      <c r="C12" s="8"/>
      <c r="D12" s="9"/>
      <c r="E12" s="9"/>
      <c r="G12" s="9"/>
      <c r="H12" s="9"/>
      <c r="K12" s="11" t="s">
        <v>10</v>
      </c>
    </row>
    <row r="13" spans="1:26" ht="21" customHeight="1" thickBot="1">
      <c r="B13" s="19"/>
      <c r="C13" s="19"/>
      <c r="D13" s="18"/>
      <c r="E13" s="18"/>
      <c r="F13" s="21"/>
      <c r="G13" s="20"/>
      <c r="H13" s="20"/>
      <c r="I13" s="18"/>
      <c r="J13" s="18"/>
      <c r="K13" s="21"/>
      <c r="L13" s="21"/>
      <c r="M13" s="21"/>
      <c r="N13" s="21"/>
      <c r="O13" s="21"/>
      <c r="P13" s="21"/>
      <c r="Q13" s="21"/>
      <c r="R13" s="21"/>
      <c r="S13" s="21"/>
    </row>
    <row r="14" spans="1:26" ht="37.5" customHeight="1" thickTop="1">
      <c r="B14" s="41" t="s">
        <v>11</v>
      </c>
      <c r="C14" s="8"/>
      <c r="D14" s="9"/>
      <c r="E14" s="9"/>
      <c r="G14" s="9"/>
      <c r="H14" s="9"/>
    </row>
    <row r="15" spans="1:26" ht="2.85" customHeight="1" thickBot="1">
      <c r="B15" s="12"/>
      <c r="C15" s="12"/>
    </row>
    <row r="16" spans="1:26" ht="25.35" customHeight="1" thickTop="1" thickBot="1">
      <c r="A16" s="13"/>
      <c r="B16" s="110" t="s">
        <v>12</v>
      </c>
      <c r="C16" s="110"/>
      <c r="D16" s="110"/>
      <c r="E16" s="110"/>
      <c r="F16" s="54"/>
      <c r="G16" s="84">
        <v>7.0000000000000007E-2</v>
      </c>
      <c r="H16" s="72" t="s">
        <v>13</v>
      </c>
      <c r="I16" s="42"/>
      <c r="J16" s="13"/>
      <c r="N16" s="54" t="s">
        <v>14</v>
      </c>
      <c r="O16" s="51" t="s">
        <v>15</v>
      </c>
      <c r="P16" s="85">
        <v>1250</v>
      </c>
      <c r="Q16" s="16" t="s">
        <v>16</v>
      </c>
    </row>
    <row r="17" spans="1:28" ht="7.5" customHeight="1" thickTop="1" thickBot="1">
      <c r="A17" s="13"/>
      <c r="B17" s="15"/>
      <c r="C17" s="15"/>
      <c r="D17" s="16"/>
      <c r="E17" s="16"/>
      <c r="F17" s="55"/>
      <c r="G17" s="14"/>
      <c r="H17" s="14"/>
      <c r="I17" s="13"/>
      <c r="J17" s="13"/>
      <c r="K17" s="38"/>
      <c r="L17" s="38"/>
      <c r="M17" s="38"/>
      <c r="N17" s="55"/>
      <c r="O17" s="38"/>
      <c r="P17" s="38"/>
    </row>
    <row r="18" spans="1:28" ht="25.35" customHeight="1" thickTop="1" thickBot="1">
      <c r="A18" s="13"/>
      <c r="B18" s="17"/>
      <c r="C18" s="17"/>
      <c r="D18" s="16"/>
      <c r="E18" s="43" t="s">
        <v>17</v>
      </c>
      <c r="F18" s="54"/>
      <c r="G18" s="85">
        <v>600</v>
      </c>
      <c r="H18" s="72" t="s">
        <v>18</v>
      </c>
      <c r="I18" s="13"/>
      <c r="J18" s="13"/>
      <c r="L18" s="77"/>
      <c r="M18" s="77"/>
      <c r="N18" s="54" t="s">
        <v>19</v>
      </c>
      <c r="O18" s="51" t="s">
        <v>15</v>
      </c>
      <c r="P18" s="111" t="s">
        <v>20</v>
      </c>
      <c r="Q18" s="112"/>
    </row>
    <row r="19" spans="1:28" ht="7.5" customHeight="1" thickTop="1" thickBot="1">
      <c r="A19" s="13"/>
      <c r="B19" s="15"/>
      <c r="C19" s="15"/>
      <c r="D19" s="16"/>
      <c r="E19" s="16"/>
      <c r="F19" s="55"/>
      <c r="G19" s="14"/>
      <c r="H19" s="39"/>
      <c r="I19" s="13"/>
      <c r="J19" s="13"/>
      <c r="K19" s="77"/>
      <c r="L19" s="77"/>
      <c r="M19" s="77"/>
      <c r="N19" s="77"/>
      <c r="O19" s="38"/>
      <c r="P19" s="38"/>
    </row>
    <row r="20" spans="1:28" ht="25.35" customHeight="1" thickTop="1" thickBot="1">
      <c r="A20" s="13"/>
      <c r="B20" s="119" t="s">
        <v>21</v>
      </c>
      <c r="C20" s="119"/>
      <c r="D20" s="119"/>
      <c r="E20" s="119"/>
      <c r="F20" s="51" t="s">
        <v>15</v>
      </c>
      <c r="G20" s="85">
        <v>540</v>
      </c>
      <c r="H20" s="72" t="s">
        <v>18</v>
      </c>
      <c r="K20" s="113" t="s">
        <v>22</v>
      </c>
      <c r="L20" s="113"/>
      <c r="M20" s="113"/>
      <c r="N20" s="113"/>
      <c r="O20" s="51" t="s">
        <v>15</v>
      </c>
      <c r="P20" s="114" t="s">
        <v>43</v>
      </c>
      <c r="Q20" s="115"/>
    </row>
    <row r="21" spans="1:28" ht="7.5" customHeight="1" thickTop="1">
      <c r="A21" s="13"/>
      <c r="B21" s="15"/>
      <c r="C21" s="15"/>
      <c r="D21" s="16"/>
      <c r="E21" s="16"/>
      <c r="F21" s="55"/>
      <c r="G21" s="14" t="s">
        <v>24</v>
      </c>
      <c r="H21" s="39"/>
      <c r="I21" s="13"/>
      <c r="J21" s="13"/>
      <c r="K21" s="38"/>
      <c r="L21" s="38"/>
      <c r="M21" s="38"/>
      <c r="N21" s="55"/>
      <c r="O21" s="52"/>
      <c r="P21" s="38"/>
    </row>
    <row r="22" spans="1:28" ht="7.35" hidden="1" customHeight="1" thickTop="1">
      <c r="A22" s="13"/>
      <c r="B22" s="17"/>
      <c r="C22" s="17"/>
      <c r="D22" s="16"/>
      <c r="E22" s="16"/>
      <c r="F22" s="44"/>
      <c r="H22" s="39"/>
      <c r="I22" s="13"/>
      <c r="J22" s="13"/>
      <c r="K22" s="43"/>
      <c r="L22" s="43"/>
      <c r="M22" s="14"/>
      <c r="N22" s="44"/>
      <c r="O22" s="48"/>
      <c r="P22" s="14"/>
    </row>
    <row r="23" spans="1:28" ht="21" customHeight="1" thickBot="1">
      <c r="B23" s="19"/>
      <c r="C23" s="19"/>
      <c r="D23" s="18"/>
      <c r="E23" s="20"/>
      <c r="F23" s="21"/>
      <c r="G23" s="20"/>
      <c r="H23" s="20"/>
      <c r="I23" s="18"/>
      <c r="J23" s="18"/>
      <c r="K23" s="21"/>
      <c r="L23" s="21"/>
      <c r="M23" s="21"/>
      <c r="N23" s="21"/>
      <c r="O23" s="21"/>
      <c r="P23" s="21"/>
      <c r="Q23" s="21"/>
      <c r="R23" s="21"/>
      <c r="S23" s="21"/>
    </row>
    <row r="24" spans="1:28" ht="43.35" customHeight="1" thickTop="1">
      <c r="A24" s="25"/>
      <c r="B24" s="41"/>
      <c r="C24" s="24"/>
      <c r="D24" s="25"/>
      <c r="E24" s="26"/>
      <c r="F24" s="26"/>
      <c r="G24" s="26"/>
      <c r="H24" s="26"/>
      <c r="I24" s="23"/>
      <c r="J24" s="121" t="s">
        <v>25</v>
      </c>
      <c r="K24" s="122"/>
      <c r="L24" s="122"/>
      <c r="M24" s="123"/>
      <c r="N24" s="123"/>
      <c r="O24" s="124"/>
      <c r="P24" s="124"/>
      <c r="Q24" s="27"/>
    </row>
    <row r="25" spans="1:28" ht="9.6" customHeight="1">
      <c r="A25" s="98"/>
      <c r="C25" s="97"/>
      <c r="D25" s="97"/>
      <c r="E25" s="97"/>
      <c r="F25" s="97"/>
      <c r="G25" s="97"/>
      <c r="H25" s="56"/>
      <c r="I25" s="99"/>
      <c r="J25" s="108" t="s">
        <v>26</v>
      </c>
      <c r="K25" s="109"/>
      <c r="L25" s="109"/>
      <c r="M25" s="109"/>
      <c r="N25" s="109"/>
      <c r="O25" s="103">
        <f>(G18-G20)*G16</f>
        <v>4.2</v>
      </c>
      <c r="P25" s="103"/>
      <c r="Q25" s="106" t="s">
        <v>18</v>
      </c>
    </row>
    <row r="26" spans="1:28" ht="39.6" customHeight="1" thickBot="1">
      <c r="A26" s="98"/>
      <c r="C26" s="102"/>
      <c r="D26" s="102"/>
      <c r="E26" s="102"/>
      <c r="F26" s="102"/>
      <c r="G26" s="102"/>
      <c r="H26" s="56"/>
      <c r="I26" s="99"/>
      <c r="J26" s="108"/>
      <c r="K26" s="109"/>
      <c r="L26" s="109"/>
      <c r="M26" s="109"/>
      <c r="N26" s="109"/>
      <c r="O26" s="104"/>
      <c r="P26" s="104"/>
      <c r="Q26" s="107"/>
    </row>
    <row r="27" spans="1:28" ht="18.600000000000001" customHeight="1">
      <c r="A27" s="98"/>
      <c r="C27" s="97"/>
      <c r="D27" s="97"/>
      <c r="E27" s="97"/>
      <c r="F27" s="97"/>
      <c r="G27" s="97"/>
      <c r="H27" s="56"/>
      <c r="I27" s="99"/>
      <c r="J27" s="108" t="s">
        <v>27</v>
      </c>
      <c r="K27" s="109"/>
      <c r="L27" s="109"/>
      <c r="M27" s="109"/>
      <c r="N27" s="109"/>
      <c r="O27" s="103">
        <f>Hjelpeark!G28+Hjelpeark!O33</f>
        <v>3.4375</v>
      </c>
      <c r="P27" s="103"/>
      <c r="Q27" s="106" t="s">
        <v>18</v>
      </c>
    </row>
    <row r="28" spans="1:28" ht="39.75" customHeight="1" thickBot="1">
      <c r="A28" s="98"/>
      <c r="C28" s="102"/>
      <c r="D28" s="102"/>
      <c r="E28" s="102"/>
      <c r="F28" s="102"/>
      <c r="G28" s="102"/>
      <c r="H28" s="56"/>
      <c r="I28" s="99"/>
      <c r="J28" s="108"/>
      <c r="K28" s="109"/>
      <c r="L28" s="109"/>
      <c r="M28" s="109"/>
      <c r="N28" s="109"/>
      <c r="O28" s="104"/>
      <c r="P28" s="104"/>
      <c r="Q28" s="107"/>
    </row>
    <row r="29" spans="1:28" ht="8.25" customHeight="1">
      <c r="A29" s="29"/>
      <c r="B29" s="46"/>
      <c r="C29" s="102"/>
      <c r="D29" s="102"/>
      <c r="E29" s="102"/>
      <c r="F29" s="102"/>
      <c r="G29" s="102"/>
      <c r="I29" s="28"/>
      <c r="J29" s="29"/>
      <c r="K29" s="40"/>
      <c r="L29" s="40"/>
      <c r="M29" s="29"/>
      <c r="N29" s="29"/>
      <c r="O29" s="29"/>
    </row>
    <row r="30" spans="1:28">
      <c r="I30" s="22"/>
    </row>
    <row r="31" spans="1:28" s="7" customFormat="1" ht="3.75" customHeight="1"/>
    <row r="32" spans="1:28" s="2" customFormat="1" ht="15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s="2" customFormat="1" ht="15" customHeight="1">
      <c r="A33" s="1"/>
      <c r="B33" s="105" t="s">
        <v>28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30"/>
      <c r="O33" s="30"/>
      <c r="P33" s="105" t="s">
        <v>29</v>
      </c>
      <c r="Q33" s="105"/>
      <c r="R33" s="30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s="2" customFormat="1" ht="15" customHeight="1">
      <c r="A34" s="1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30"/>
      <c r="O34" s="30"/>
      <c r="P34" s="1"/>
      <c r="Q34" s="1"/>
      <c r="R34" s="30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s="2" customFormat="1" ht="15" customHeight="1">
      <c r="A35" s="1"/>
      <c r="B35" s="105" t="s">
        <v>30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30"/>
      <c r="O35" s="30"/>
      <c r="P35" s="30"/>
      <c r="Q35" s="30"/>
      <c r="R35" s="30"/>
      <c r="S35" s="31"/>
      <c r="T35" s="1"/>
      <c r="U35" s="1"/>
      <c r="V35" s="1"/>
      <c r="W35" s="1"/>
      <c r="X35" s="1"/>
      <c r="Y35" s="1"/>
      <c r="Z35" s="1"/>
      <c r="AA35" s="1"/>
      <c r="AB35" s="1"/>
    </row>
    <row r="36" spans="1:28" s="2" customFormat="1" ht="15.75">
      <c r="A36" s="1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30"/>
      <c r="O36" s="30"/>
      <c r="P36" s="32"/>
      <c r="Q36" s="32"/>
      <c r="R36" s="30"/>
      <c r="S36" s="31"/>
      <c r="T36" s="1"/>
      <c r="U36" s="1"/>
      <c r="V36" s="1"/>
      <c r="W36" s="1"/>
      <c r="X36" s="1"/>
      <c r="Y36" s="1"/>
      <c r="Z36" s="1"/>
      <c r="AA36" s="1"/>
      <c r="AB36" s="1"/>
    </row>
    <row r="37" spans="1:28" s="2" customFormat="1" ht="9.6" customHeight="1">
      <c r="A37" s="1"/>
      <c r="B37" s="30"/>
      <c r="C37" s="30"/>
      <c r="D37" s="30"/>
      <c r="E37" s="30"/>
      <c r="F37" s="1"/>
      <c r="G37" s="30"/>
      <c r="H37" s="30"/>
      <c r="I37" s="30"/>
      <c r="J37" s="30"/>
      <c r="K37" s="30"/>
      <c r="L37" s="30"/>
      <c r="M37" s="3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s="2" customFormat="1" ht="15.75" hidden="1">
      <c r="A38" s="1"/>
      <c r="B38" s="30"/>
      <c r="C38" s="30"/>
      <c r="D38" s="30"/>
      <c r="E38" s="30"/>
      <c r="F38" s="1"/>
      <c r="G38" s="30"/>
      <c r="H38" s="30"/>
      <c r="I38" s="30"/>
      <c r="J38" s="30"/>
      <c r="K38" s="30"/>
      <c r="L38" s="30"/>
      <c r="M38" s="3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s="2" customFormat="1" ht="15" hidden="1" customHeight="1">
      <c r="A39" s="1"/>
      <c r="B39" s="1"/>
      <c r="C39" s="1"/>
      <c r="D39" s="1"/>
      <c r="E39" s="1"/>
      <c r="F39" s="30"/>
      <c r="G39" s="30"/>
      <c r="H39" s="30"/>
      <c r="I39" s="1"/>
      <c r="J39" s="1"/>
      <c r="K39" s="1"/>
      <c r="L39" s="1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spans="1:28" s="2" customFormat="1" ht="15.75" hidden="1">
      <c r="A40" s="1"/>
      <c r="B40" s="1"/>
      <c r="C40" s="1"/>
      <c r="D40" s="1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1:28" s="2" customFormat="1" ht="15.75" hidden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s="2" customFormat="1" ht="15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</row>
  </sheetData>
  <sheetProtection algorithmName="SHA-512" hashValue="iN/Ql7h4ZS90GAvQ47jpA6gxQzAlzLcFAQVJpWy2M7f6+kVAx0niUVAcGgo0bZBWP3/WovVxq/XuZFEcUiqNlg==" saltValue="xdP4c7x0qOVeSZa2p63+1Q==" spinCount="100000" sheet="1" objects="1" selectLockedCells="1"/>
  <mergeCells count="24">
    <mergeCell ref="V2:Y3"/>
    <mergeCell ref="J25:N26"/>
    <mergeCell ref="J24:L24"/>
    <mergeCell ref="M24:N24"/>
    <mergeCell ref="O24:P24"/>
    <mergeCell ref="B16:E16"/>
    <mergeCell ref="P18:Q18"/>
    <mergeCell ref="K20:N20"/>
    <mergeCell ref="P20:Q20"/>
    <mergeCell ref="Q2:T3"/>
    <mergeCell ref="B8:C8"/>
    <mergeCell ref="K10:S11"/>
    <mergeCell ref="B20:E20"/>
    <mergeCell ref="C29:G29"/>
    <mergeCell ref="O25:P26"/>
    <mergeCell ref="B35:M36"/>
    <mergeCell ref="P33:Q33"/>
    <mergeCell ref="B33:M34"/>
    <mergeCell ref="C26:G26"/>
    <mergeCell ref="Q25:Q26"/>
    <mergeCell ref="J27:N28"/>
    <mergeCell ref="O27:P28"/>
    <mergeCell ref="Q27:Q28"/>
    <mergeCell ref="C28:G28"/>
  </mergeCells>
  <phoneticPr fontId="11" type="noConversion"/>
  <conditionalFormatting sqref="G13:H13">
    <cfRule type="colorScale" priority="118">
      <colorScale>
        <cfvo type="formula" val="&quot;&gt;&quot;&quot;$T$20+$T$22&quot;&quot;&quot;"/>
        <cfvo type="max"/>
        <color rgb="FFFF7128"/>
        <color rgb="FFFFEF9C"/>
      </colorScale>
    </cfRule>
    <cfRule type="colorScale" priority="119">
      <colorScale>
        <cfvo type="num" val="0"/>
        <cfvo type="max"/>
        <color theme="0"/>
        <color theme="0"/>
      </colorScale>
    </cfRule>
    <cfRule type="colorScale" priority="120">
      <colorScale>
        <cfvo type="num" val="0"/>
        <cfvo type="max"/>
        <color theme="0"/>
        <color theme="0"/>
      </colorScale>
    </cfRule>
  </conditionalFormatting>
  <conditionalFormatting sqref="G13:H13">
    <cfRule type="colorScale" priority="121">
      <colorScale>
        <cfvo type="num" val="0"/>
        <cfvo type="max"/>
        <color theme="0"/>
        <color theme="0"/>
      </colorScale>
    </cfRule>
  </conditionalFormatting>
  <conditionalFormatting sqref="G18">
    <cfRule type="colorScale" priority="114">
      <colorScale>
        <cfvo type="formula" val="&quot;&gt;&quot;&quot;$T$20+$T$22&quot;&quot;&quot;"/>
        <cfvo type="max"/>
        <color rgb="FFFF7128"/>
        <color rgb="FFFFEF9C"/>
      </colorScale>
    </cfRule>
    <cfRule type="colorScale" priority="115">
      <colorScale>
        <cfvo type="num" val="0"/>
        <cfvo type="max"/>
        <color theme="0"/>
        <color theme="0"/>
      </colorScale>
    </cfRule>
    <cfRule type="colorScale" priority="116">
      <colorScale>
        <cfvo type="num" val="0"/>
        <cfvo type="max"/>
        <color theme="0"/>
        <color theme="0"/>
      </colorScale>
    </cfRule>
  </conditionalFormatting>
  <conditionalFormatting sqref="G18">
    <cfRule type="colorScale" priority="117">
      <colorScale>
        <cfvo type="num" val="0"/>
        <cfvo type="max"/>
        <color theme="0"/>
        <color theme="0"/>
      </colorScale>
    </cfRule>
  </conditionalFormatting>
  <conditionalFormatting sqref="P16">
    <cfRule type="colorScale" priority="78">
      <colorScale>
        <cfvo type="formula" val="&quot;&gt;&quot;&quot;$T$20+$T$22&quot;&quot;&quot;"/>
        <cfvo type="max"/>
        <color rgb="FFFF7128"/>
        <color rgb="FFFFEF9C"/>
      </colorScale>
    </cfRule>
    <cfRule type="colorScale" priority="79">
      <colorScale>
        <cfvo type="num" val="0"/>
        <cfvo type="max"/>
        <color theme="0"/>
        <color theme="0"/>
      </colorScale>
    </cfRule>
    <cfRule type="colorScale" priority="80">
      <colorScale>
        <cfvo type="num" val="0"/>
        <cfvo type="max"/>
        <color theme="0"/>
        <color theme="0"/>
      </colorScale>
    </cfRule>
  </conditionalFormatting>
  <conditionalFormatting sqref="P16">
    <cfRule type="colorScale" priority="81">
      <colorScale>
        <cfvo type="num" val="0"/>
        <cfvo type="max"/>
        <color theme="0"/>
        <color theme="0"/>
      </colorScale>
    </cfRule>
  </conditionalFormatting>
  <conditionalFormatting sqref="G23:H23">
    <cfRule type="colorScale" priority="39">
      <colorScale>
        <cfvo type="formula" val="&quot;&gt;&quot;&quot;$T$20+$T$22&quot;&quot;&quot;"/>
        <cfvo type="max"/>
        <color rgb="FFFF7128"/>
        <color rgb="FFFFEF9C"/>
      </colorScale>
    </cfRule>
    <cfRule type="colorScale" priority="40">
      <colorScale>
        <cfvo type="num" val="0"/>
        <cfvo type="max"/>
        <color theme="0"/>
        <color theme="0"/>
      </colorScale>
    </cfRule>
    <cfRule type="colorScale" priority="41">
      <colorScale>
        <cfvo type="num" val="0"/>
        <cfvo type="max"/>
        <color theme="0"/>
        <color theme="0"/>
      </colorScale>
    </cfRule>
  </conditionalFormatting>
  <conditionalFormatting sqref="G23:H23">
    <cfRule type="colorScale" priority="42">
      <colorScale>
        <cfvo type="num" val="0"/>
        <cfvo type="max"/>
        <color theme="0"/>
        <color theme="0"/>
      </colorScale>
    </cfRule>
  </conditionalFormatting>
  <conditionalFormatting sqref="G16">
    <cfRule type="colorScale" priority="31">
      <colorScale>
        <cfvo type="formula" val="&quot;&gt;&quot;&quot;$T$20+$T$22&quot;&quot;&quot;"/>
        <cfvo type="max"/>
        <color rgb="FFFF7128"/>
        <color rgb="FFFFEF9C"/>
      </colorScale>
    </cfRule>
    <cfRule type="colorScale" priority="32">
      <colorScale>
        <cfvo type="num" val="0"/>
        <cfvo type="max"/>
        <color theme="0"/>
        <color theme="0"/>
      </colorScale>
    </cfRule>
    <cfRule type="colorScale" priority="33">
      <colorScale>
        <cfvo type="num" val="0"/>
        <cfvo type="max"/>
        <color theme="0"/>
        <color theme="0"/>
      </colorScale>
    </cfRule>
  </conditionalFormatting>
  <conditionalFormatting sqref="G16">
    <cfRule type="colorScale" priority="34">
      <colorScale>
        <cfvo type="num" val="0"/>
        <cfvo type="max"/>
        <color theme="0"/>
        <color theme="0"/>
      </colorScale>
    </cfRule>
  </conditionalFormatting>
  <conditionalFormatting sqref="E23">
    <cfRule type="colorScale" priority="23">
      <colorScale>
        <cfvo type="formula" val="&quot;&gt;&quot;&quot;$T$20+$T$22&quot;&quot;&quot;"/>
        <cfvo type="max"/>
        <color rgb="FFFF7128"/>
        <color rgb="FFFFEF9C"/>
      </colorScale>
    </cfRule>
    <cfRule type="colorScale" priority="24">
      <colorScale>
        <cfvo type="num" val="0"/>
        <cfvo type="max"/>
        <color theme="0"/>
        <color theme="0"/>
      </colorScale>
    </cfRule>
    <cfRule type="colorScale" priority="25">
      <colorScale>
        <cfvo type="num" val="0"/>
        <cfvo type="max"/>
        <color theme="0"/>
        <color theme="0"/>
      </colorScale>
    </cfRule>
  </conditionalFormatting>
  <conditionalFormatting sqref="E23">
    <cfRule type="colorScale" priority="26">
      <colorScale>
        <cfvo type="num" val="0"/>
        <cfvo type="max"/>
        <color theme="0"/>
        <color theme="0"/>
      </colorScale>
    </cfRule>
  </conditionalFormatting>
  <conditionalFormatting sqref="G20">
    <cfRule type="colorScale" priority="19">
      <colorScale>
        <cfvo type="formula" val="&quot;&gt;&quot;&quot;$T$20+$T$22&quot;&quot;&quot;"/>
        <cfvo type="max"/>
        <color rgb="FFFF7128"/>
        <color rgb="FFFFEF9C"/>
      </colorScale>
    </cfRule>
    <cfRule type="colorScale" priority="20">
      <colorScale>
        <cfvo type="num" val="0"/>
        <cfvo type="max"/>
        <color theme="0"/>
        <color theme="0"/>
      </colorScale>
    </cfRule>
    <cfRule type="colorScale" priority="21">
      <colorScale>
        <cfvo type="num" val="0"/>
        <cfvo type="max"/>
        <color theme="0"/>
        <color theme="0"/>
      </colorScale>
    </cfRule>
  </conditionalFormatting>
  <conditionalFormatting sqref="G20">
    <cfRule type="colorScale" priority="22">
      <colorScale>
        <cfvo type="num" val="0"/>
        <cfvo type="max"/>
        <color theme="0"/>
        <color theme="0"/>
      </colorScale>
    </cfRule>
  </conditionalFormatting>
  <conditionalFormatting sqref="P18">
    <cfRule type="colorScale" priority="15">
      <colorScale>
        <cfvo type="formula" val="&quot;&gt;&quot;&quot;$T$20+$T$22&quot;&quot;&quot;"/>
        <cfvo type="max"/>
        <color rgb="FFFF7128"/>
        <color rgb="FFFFEF9C"/>
      </colorScale>
    </cfRule>
    <cfRule type="colorScale" priority="16">
      <colorScale>
        <cfvo type="num" val="0"/>
        <cfvo type="max"/>
        <color theme="0"/>
        <color theme="0"/>
      </colorScale>
    </cfRule>
    <cfRule type="colorScale" priority="17">
      <colorScale>
        <cfvo type="num" val="0"/>
        <cfvo type="max"/>
        <color theme="0"/>
        <color theme="0"/>
      </colorScale>
    </cfRule>
  </conditionalFormatting>
  <conditionalFormatting sqref="P18">
    <cfRule type="colorScale" priority="18">
      <colorScale>
        <cfvo type="num" val="0"/>
        <cfvo type="max"/>
        <color theme="0"/>
        <color theme="0"/>
      </colorScale>
    </cfRule>
  </conditionalFormatting>
  <conditionalFormatting sqref="P20">
    <cfRule type="colorScale" priority="1">
      <colorScale>
        <cfvo type="num" val="0"/>
        <cfvo type="max"/>
        <color theme="0"/>
        <color theme="0"/>
      </colorScale>
    </cfRule>
    <cfRule type="colorScale" priority="3">
      <colorScale>
        <cfvo type="num" val="0"/>
        <cfvo type="max"/>
        <color theme="0"/>
        <color theme="0"/>
      </colorScale>
    </cfRule>
  </conditionalFormatting>
  <conditionalFormatting sqref="P20">
    <cfRule type="colorScale" priority="2">
      <colorScale>
        <cfvo type="num" val="0"/>
        <cfvo type="max"/>
        <color theme="0"/>
        <color theme="0"/>
      </colorScale>
    </cfRule>
  </conditionalFormatting>
  <printOptions horizontalCentered="1"/>
  <pageMargins left="0.5" right="0.5" top="0.5" bottom="0.5" header="0" footer="0"/>
  <pageSetup scale="7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80B3BCF-D7D6-400A-BBF3-A9530D20EACD}">
          <x14:formula1>
            <xm:f>Hjelpeark!$B$16:$B$41</xm:f>
          </x14:formula1>
          <xm:sqref>P16</xm:sqref>
        </x14:dataValidation>
        <x14:dataValidation type="list" allowBlank="1" showInputMessage="1" showErrorMessage="1" xr:uid="{39EAD07D-3680-4D4F-A410-04D9C5701551}">
          <x14:formula1>
            <xm:f>Hjelpeark!$N$15:$N$16</xm:f>
          </x14:formula1>
          <xm:sqref>P18</xm:sqref>
        </x14:dataValidation>
        <x14:dataValidation type="list" allowBlank="1" showInputMessage="1" showErrorMessage="1" xr:uid="{620698FC-983D-437D-BBEE-5418F316DB4C}">
          <x14:formula1>
            <xm:f>Hjelpeark!$M$11:$M$14</xm:f>
          </x14:formula1>
          <xm:sqref>P20:Q20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6DAD1-4B8D-48E5-B752-B48BF780377D}">
  <sheetPr codeName="Ark1"/>
  <dimension ref="B8:Q56"/>
  <sheetViews>
    <sheetView topLeftCell="D13" workbookViewId="0">
      <selection activeCell="O28" sqref="O28"/>
    </sheetView>
  </sheetViews>
  <sheetFormatPr baseColWidth="10" defaultColWidth="11.42578125" defaultRowHeight="12.75"/>
  <cols>
    <col min="2" max="2" width="16.42578125" customWidth="1"/>
    <col min="3" max="3" width="6.5703125" customWidth="1"/>
    <col min="4" max="4" width="10.5703125" customWidth="1"/>
    <col min="5" max="5" width="16.42578125" customWidth="1"/>
    <col min="6" max="6" width="15.5703125" customWidth="1"/>
    <col min="7" max="7" width="16.42578125" customWidth="1"/>
    <col min="9" max="9" width="16.42578125" customWidth="1"/>
    <col min="11" max="11" width="16.42578125" customWidth="1"/>
    <col min="14" max="14" width="14.42578125" customWidth="1"/>
    <col min="15" max="15" width="11.140625" customWidth="1"/>
    <col min="16" max="16" width="5.85546875" customWidth="1"/>
  </cols>
  <sheetData>
    <row r="8" spans="2:16" ht="13.5" thickBot="1"/>
    <row r="9" spans="2:16" ht="17.25" thickBot="1">
      <c r="N9" s="129" t="s">
        <v>31</v>
      </c>
      <c r="O9" s="130"/>
    </row>
    <row r="10" spans="2:16" ht="27.6" customHeight="1" thickBot="1">
      <c r="B10" s="35" t="s">
        <v>32</v>
      </c>
      <c r="E10" s="35" t="s">
        <v>33</v>
      </c>
      <c r="G10" s="35" t="s">
        <v>34</v>
      </c>
      <c r="I10" s="47" t="s">
        <v>35</v>
      </c>
      <c r="K10" s="47" t="s">
        <v>36</v>
      </c>
      <c r="N10" s="81" t="s">
        <v>37</v>
      </c>
      <c r="O10" s="80" t="s">
        <v>38</v>
      </c>
    </row>
    <row r="11" spans="2:16" ht="15.95" customHeight="1">
      <c r="B11" s="36" t="s">
        <v>39</v>
      </c>
      <c r="E11" s="45">
        <v>15000</v>
      </c>
      <c r="G11" s="45">
        <v>5000</v>
      </c>
      <c r="I11" s="45">
        <v>2000</v>
      </c>
      <c r="K11" s="49">
        <v>0</v>
      </c>
      <c r="M11" s="90" t="s">
        <v>23</v>
      </c>
      <c r="N11" s="93">
        <v>1</v>
      </c>
      <c r="O11" s="78">
        <v>65</v>
      </c>
      <c r="P11" s="87" t="s">
        <v>40</v>
      </c>
    </row>
    <row r="12" spans="2:16" ht="16.5">
      <c r="B12" s="36" t="s">
        <v>41</v>
      </c>
      <c r="E12" s="36"/>
      <c r="G12" s="36"/>
      <c r="I12" s="36"/>
      <c r="K12" s="49">
        <v>1</v>
      </c>
      <c r="M12" s="91" t="s">
        <v>42</v>
      </c>
      <c r="N12" s="94">
        <v>2</v>
      </c>
      <c r="O12" s="78">
        <v>58</v>
      </c>
      <c r="P12" s="88"/>
    </row>
    <row r="13" spans="2:16" ht="17.25" thickBot="1">
      <c r="B13" s="37"/>
      <c r="E13" s="37"/>
      <c r="G13" s="37"/>
      <c r="I13" s="37"/>
      <c r="K13" s="49">
        <v>2</v>
      </c>
      <c r="M13" s="91" t="s">
        <v>43</v>
      </c>
      <c r="N13" s="94">
        <v>3</v>
      </c>
      <c r="O13" s="78">
        <v>50</v>
      </c>
      <c r="P13" s="88"/>
    </row>
    <row r="14" spans="2:16" ht="17.25" thickBot="1">
      <c r="B14" s="34"/>
      <c r="K14" s="49">
        <v>3</v>
      </c>
      <c r="M14" s="92" t="s">
        <v>44</v>
      </c>
      <c r="N14" s="95">
        <v>4</v>
      </c>
      <c r="O14" s="79">
        <v>38</v>
      </c>
      <c r="P14" s="89"/>
    </row>
    <row r="15" spans="2:16" ht="26.25">
      <c r="B15" s="47" t="s">
        <v>45</v>
      </c>
      <c r="I15" s="47" t="s">
        <v>46</v>
      </c>
      <c r="K15" s="49">
        <v>4</v>
      </c>
      <c r="N15" s="82" t="s">
        <v>47</v>
      </c>
    </row>
    <row r="16" spans="2:16" ht="17.25" thickBot="1">
      <c r="B16" s="49">
        <v>0</v>
      </c>
      <c r="I16" s="49">
        <v>100</v>
      </c>
      <c r="K16" s="49">
        <v>5</v>
      </c>
      <c r="N16" s="83" t="s">
        <v>20</v>
      </c>
    </row>
    <row r="17" spans="2:17" ht="17.25" thickBot="1">
      <c r="B17" s="49">
        <v>750</v>
      </c>
      <c r="D17" s="58"/>
      <c r="E17" s="59" t="s">
        <v>48</v>
      </c>
      <c r="F17" s="60"/>
      <c r="G17" s="60" t="s">
        <v>49</v>
      </c>
      <c r="I17" s="49">
        <v>110</v>
      </c>
      <c r="K17" s="49">
        <v>6</v>
      </c>
    </row>
    <row r="18" spans="2:17" ht="18" thickTop="1" thickBot="1">
      <c r="B18" s="49">
        <v>800</v>
      </c>
      <c r="D18" s="61"/>
      <c r="E18" s="62" t="s">
        <v>50</v>
      </c>
      <c r="F18" s="63" t="s">
        <v>51</v>
      </c>
      <c r="G18" s="63"/>
      <c r="I18" s="49">
        <v>120</v>
      </c>
      <c r="K18" s="49">
        <v>7</v>
      </c>
    </row>
    <row r="19" spans="2:17" ht="21.75" thickBot="1">
      <c r="B19" s="49">
        <v>850</v>
      </c>
      <c r="D19" s="61"/>
      <c r="E19" s="62" t="s">
        <v>52</v>
      </c>
      <c r="F19" s="65" t="s">
        <v>0</v>
      </c>
      <c r="G19" s="65">
        <f>IF(Instrumentbord!G16&gt;5%,2,1.6)</f>
        <v>2</v>
      </c>
      <c r="I19" s="49">
        <v>130</v>
      </c>
      <c r="K19" s="49">
        <v>8</v>
      </c>
      <c r="N19" s="86">
        <f>IF(Instrumentbord!P20=M11,O11,IF(Instrumentbord!P20=M12,O12,IF(Instrumentbord!P20=M13,O13,O14)))</f>
        <v>50</v>
      </c>
    </row>
    <row r="20" spans="2:17" ht="16.5">
      <c r="B20" s="49">
        <v>900</v>
      </c>
      <c r="D20" s="61"/>
      <c r="E20" s="125" t="s">
        <v>53</v>
      </c>
      <c r="F20" s="126" t="s">
        <v>54</v>
      </c>
      <c r="G20" s="64"/>
      <c r="I20" s="49">
        <v>140</v>
      </c>
      <c r="K20" s="49">
        <v>9</v>
      </c>
    </row>
    <row r="21" spans="2:17" ht="17.25" thickBot="1">
      <c r="B21" s="49">
        <v>950</v>
      </c>
      <c r="D21" s="61"/>
      <c r="E21" s="125"/>
      <c r="F21" s="126"/>
      <c r="G21" s="64">
        <f>(-0.1+(0.1*G19))</f>
        <v>0.1</v>
      </c>
      <c r="I21" s="49">
        <v>150</v>
      </c>
      <c r="K21" s="50">
        <v>10</v>
      </c>
    </row>
    <row r="22" spans="2:17" ht="16.5">
      <c r="B22" s="49">
        <v>1000</v>
      </c>
      <c r="D22" s="61"/>
      <c r="E22" s="62"/>
      <c r="F22" s="65"/>
      <c r="G22" s="65"/>
      <c r="I22" s="49">
        <v>160</v>
      </c>
    </row>
    <row r="23" spans="2:17" ht="16.5">
      <c r="B23" s="49">
        <v>1050</v>
      </c>
      <c r="D23" s="61"/>
      <c r="E23" s="62" t="s">
        <v>55</v>
      </c>
      <c r="F23" s="65" t="s">
        <v>56</v>
      </c>
      <c r="G23" s="65">
        <f>((G21*100)*0.6)</f>
        <v>6</v>
      </c>
      <c r="I23" s="49">
        <v>170</v>
      </c>
    </row>
    <row r="24" spans="2:17" ht="16.5">
      <c r="B24" s="49">
        <v>1100</v>
      </c>
      <c r="D24" s="61"/>
      <c r="E24" s="127" t="s">
        <v>57</v>
      </c>
      <c r="F24" s="128"/>
      <c r="G24" s="75">
        <f>G23*1.25</f>
        <v>7.5</v>
      </c>
      <c r="I24" s="49">
        <v>180</v>
      </c>
    </row>
    <row r="25" spans="2:17" ht="16.5">
      <c r="B25" s="49">
        <v>1150</v>
      </c>
      <c r="D25" s="61"/>
      <c r="E25" s="76"/>
      <c r="F25" s="75"/>
      <c r="G25" s="75"/>
      <c r="I25" s="49">
        <v>190</v>
      </c>
      <c r="M25" t="s">
        <v>58</v>
      </c>
    </row>
    <row r="26" spans="2:17" ht="16.5">
      <c r="B26" s="49">
        <v>1200</v>
      </c>
      <c r="D26" s="61"/>
      <c r="E26" s="62" t="s">
        <v>59</v>
      </c>
      <c r="F26" s="66"/>
      <c r="G26" s="66" t="str">
        <f>Instrumentbord!P18</f>
        <v>enkeltsidig</v>
      </c>
      <c r="I26" s="49">
        <v>200</v>
      </c>
      <c r="M26" t="s">
        <v>60</v>
      </c>
      <c r="O26">
        <v>20</v>
      </c>
      <c r="P26" t="s">
        <v>61</v>
      </c>
    </row>
    <row r="27" spans="2:17" ht="16.5">
      <c r="B27" s="49">
        <v>1250</v>
      </c>
      <c r="D27" s="61"/>
      <c r="E27" s="62" t="s">
        <v>62</v>
      </c>
      <c r="F27" s="67" t="s">
        <v>63</v>
      </c>
      <c r="G27" s="67" t="e">
        <f>G23*(1000/G26)</f>
        <v>#VALUE!</v>
      </c>
      <c r="I27" s="49">
        <v>210</v>
      </c>
      <c r="M27" t="s">
        <v>64</v>
      </c>
      <c r="O27">
        <v>2</v>
      </c>
    </row>
    <row r="28" spans="2:17" ht="17.25" thickBot="1">
      <c r="B28" s="49">
        <v>1300</v>
      </c>
      <c r="D28" s="68"/>
      <c r="E28" s="69" t="s">
        <v>65</v>
      </c>
      <c r="F28" s="73"/>
      <c r="G28" s="74">
        <f>Instrumentbord!P16*(G24/3600)</f>
        <v>2.6041666666666665</v>
      </c>
      <c r="I28" s="49">
        <v>220</v>
      </c>
      <c r="M28" t="s">
        <v>66</v>
      </c>
      <c r="O28">
        <f>IF(Instrumentbord!P18="enkeltsidig",O26*O27,(O26*O27)/2)</f>
        <v>40</v>
      </c>
      <c r="P28" t="s">
        <v>61</v>
      </c>
      <c r="Q28" s="96" t="s">
        <v>67</v>
      </c>
    </row>
    <row r="29" spans="2:17" ht="16.5">
      <c r="B29" s="49">
        <v>1350</v>
      </c>
      <c r="I29" s="49">
        <v>230</v>
      </c>
      <c r="M29" t="s">
        <v>68</v>
      </c>
      <c r="O29">
        <f>O28/N19</f>
        <v>0.8</v>
      </c>
      <c r="P29" t="s">
        <v>69</v>
      </c>
    </row>
    <row r="30" spans="2:17" ht="16.5">
      <c r="B30" s="49">
        <v>1400</v>
      </c>
      <c r="I30" s="49">
        <v>240</v>
      </c>
      <c r="M30" t="s">
        <v>70</v>
      </c>
      <c r="O30">
        <v>20</v>
      </c>
      <c r="P30" t="s">
        <v>71</v>
      </c>
    </row>
    <row r="31" spans="2:17" ht="16.5">
      <c r="B31" s="49">
        <v>1450</v>
      </c>
      <c r="I31" s="49">
        <v>250</v>
      </c>
      <c r="M31" t="s">
        <v>72</v>
      </c>
      <c r="O31">
        <f>O29/O30</f>
        <v>0.04</v>
      </c>
      <c r="P31" t="s">
        <v>69</v>
      </c>
    </row>
    <row r="32" spans="2:17" ht="16.5">
      <c r="B32" s="49">
        <v>1500</v>
      </c>
      <c r="I32" s="49">
        <v>260</v>
      </c>
      <c r="M32" t="s">
        <v>72</v>
      </c>
      <c r="O32">
        <f>O31/60</f>
        <v>6.6666666666666664E-4</v>
      </c>
      <c r="P32" t="s">
        <v>73</v>
      </c>
    </row>
    <row r="33" spans="2:16" ht="16.5">
      <c r="B33" s="49">
        <v>1550</v>
      </c>
      <c r="I33" s="49">
        <v>270</v>
      </c>
      <c r="M33" t="s">
        <v>74</v>
      </c>
      <c r="O33">
        <f>O32*Instrumentbord!P16</f>
        <v>0.83333333333333326</v>
      </c>
      <c r="P33" t="s">
        <v>75</v>
      </c>
    </row>
    <row r="34" spans="2:16" ht="16.5">
      <c r="B34" s="49">
        <v>1600</v>
      </c>
      <c r="I34" s="49">
        <v>280</v>
      </c>
    </row>
    <row r="35" spans="2:16" ht="16.5">
      <c r="B35" s="49">
        <v>1650</v>
      </c>
      <c r="I35" s="49">
        <v>290</v>
      </c>
    </row>
    <row r="36" spans="2:16" ht="16.5">
      <c r="B36" s="49">
        <v>1700</v>
      </c>
      <c r="I36" s="49">
        <v>300</v>
      </c>
    </row>
    <row r="37" spans="2:16" ht="16.5">
      <c r="B37" s="49">
        <v>1750</v>
      </c>
      <c r="I37" s="49">
        <v>310</v>
      </c>
    </row>
    <row r="38" spans="2:16" ht="16.5">
      <c r="B38" s="49">
        <v>1800</v>
      </c>
      <c r="I38" s="49">
        <v>320</v>
      </c>
    </row>
    <row r="39" spans="2:16" ht="16.5">
      <c r="B39" s="49">
        <v>1850</v>
      </c>
      <c r="I39" s="49">
        <v>330</v>
      </c>
    </row>
    <row r="40" spans="2:16" ht="16.5">
      <c r="B40" s="49">
        <v>1900</v>
      </c>
      <c r="I40" s="49">
        <v>340</v>
      </c>
    </row>
    <row r="41" spans="2:16" ht="16.5">
      <c r="B41" s="49">
        <v>1950</v>
      </c>
      <c r="I41" s="49">
        <v>350</v>
      </c>
    </row>
    <row r="42" spans="2:16" ht="16.5">
      <c r="B42" s="49">
        <v>2000</v>
      </c>
      <c r="I42" s="49">
        <v>360</v>
      </c>
    </row>
    <row r="43" spans="2:16" ht="16.5">
      <c r="I43" s="49">
        <v>370</v>
      </c>
    </row>
    <row r="44" spans="2:16" ht="16.5">
      <c r="I44" s="49">
        <v>380</v>
      </c>
    </row>
    <row r="45" spans="2:16" ht="16.5">
      <c r="I45" s="49">
        <v>390</v>
      </c>
    </row>
    <row r="46" spans="2:16" ht="16.5">
      <c r="I46" s="49">
        <v>400</v>
      </c>
    </row>
    <row r="47" spans="2:16" ht="16.5">
      <c r="I47" s="49">
        <v>410</v>
      </c>
    </row>
    <row r="48" spans="2:16" ht="16.5">
      <c r="I48" s="49">
        <v>420</v>
      </c>
    </row>
    <row r="49" spans="9:9" ht="16.5">
      <c r="I49" s="49">
        <v>430</v>
      </c>
    </row>
    <row r="50" spans="9:9" ht="16.5">
      <c r="I50" s="49">
        <v>440</v>
      </c>
    </row>
    <row r="51" spans="9:9" ht="16.5">
      <c r="I51" s="49">
        <v>450</v>
      </c>
    </row>
    <row r="52" spans="9:9" ht="16.5">
      <c r="I52" s="49">
        <v>460</v>
      </c>
    </row>
    <row r="53" spans="9:9" ht="16.5">
      <c r="I53" s="49">
        <v>470</v>
      </c>
    </row>
    <row r="54" spans="9:9" ht="16.5">
      <c r="I54" s="49">
        <v>480</v>
      </c>
    </row>
    <row r="55" spans="9:9" ht="16.5">
      <c r="I55" s="49">
        <v>490</v>
      </c>
    </row>
    <row r="56" spans="9:9" ht="16.5">
      <c r="I56" s="49">
        <v>500</v>
      </c>
    </row>
  </sheetData>
  <sheetProtection insertHyperlinks="0" selectLockedCells="1"/>
  <mergeCells count="4">
    <mergeCell ref="E20:E21"/>
    <mergeCell ref="F20:F21"/>
    <mergeCell ref="E24:F24"/>
    <mergeCell ref="N9:O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90C98-D402-4147-BAD6-A4CC0E2B36A3}">
  <dimension ref="H15:I20"/>
  <sheetViews>
    <sheetView workbookViewId="0">
      <selection activeCell="I5" sqref="I5"/>
    </sheetView>
  </sheetViews>
  <sheetFormatPr baseColWidth="10" defaultColWidth="11.42578125" defaultRowHeight="12.75"/>
  <sheetData>
    <row r="15" spans="8:9">
      <c r="H15" t="s">
        <v>23</v>
      </c>
      <c r="I15">
        <v>1</v>
      </c>
    </row>
    <row r="16" spans="8:9">
      <c r="H16" t="s">
        <v>42</v>
      </c>
      <c r="I16">
        <v>2</v>
      </c>
    </row>
    <row r="17" spans="8:9">
      <c r="H17" t="s">
        <v>43</v>
      </c>
      <c r="I17">
        <v>3</v>
      </c>
    </row>
    <row r="18" spans="8:9">
      <c r="H18" t="s">
        <v>44</v>
      </c>
      <c r="I18">
        <v>4</v>
      </c>
    </row>
    <row r="20" spans="8:9">
      <c r="H20">
        <f>LOOKUP(Instrumentbord!P20,H15:H18,I15:I18)</f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AA03E1F159934AAF9A19F27AFC1CA2" ma:contentTypeVersion="15" ma:contentTypeDescription="Opprett et nytt dokument." ma:contentTypeScope="" ma:versionID="3026dd4f5f142f501c3685730f5de632">
  <xsd:schema xmlns:xsd="http://www.w3.org/2001/XMLSchema" xmlns:xs="http://www.w3.org/2001/XMLSchema" xmlns:p="http://schemas.microsoft.com/office/2006/metadata/properties" xmlns:ns2="1f51c0da-0117-4b3d-9dbb-cdd690669f83" xmlns:ns3="79a4928c-8232-4183-a46c-5cf2754c1502" targetNamespace="http://schemas.microsoft.com/office/2006/metadata/properties" ma:root="true" ma:fieldsID="baa60e4fca2f5ddbad245077daa0cc3f" ns2:_="" ns3:_="">
    <xsd:import namespace="1f51c0da-0117-4b3d-9dbb-cdd690669f83"/>
    <xsd:import namespace="79a4928c-8232-4183-a46c-5cf2754c15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1c0da-0117-4b3d-9dbb-cdd690669f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b4d80d10-9a47-48d1-9541-931886bfef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a4928c-8232-4183-a46c-5cf2754c150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049d069-448f-4cb6-a9af-92e17024c80d}" ma:internalName="TaxCatchAll" ma:showField="CatchAllData" ma:web="79a4928c-8232-4183-a46c-5cf2754c1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51c0da-0117-4b3d-9dbb-cdd690669f83">
      <Terms xmlns="http://schemas.microsoft.com/office/infopath/2007/PartnerControls"/>
    </lcf76f155ced4ddcb4097134ff3c332f>
    <TaxCatchAll xmlns="79a4928c-8232-4183-a46c-5cf2754c150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E4FC08-FAC2-4DA5-A5E8-1CCEFA64E1BF}"/>
</file>

<file path=customXml/itemProps2.xml><?xml version="1.0" encoding="utf-8"?>
<ds:datastoreItem xmlns:ds="http://schemas.openxmlformats.org/officeDocument/2006/customXml" ds:itemID="{68688CC9-D1F7-4CE5-A93D-0DED68E3C983}">
  <ds:schemaRefs>
    <ds:schemaRef ds:uri="1f51c0da-0117-4b3d-9dbb-cdd690669f8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51E4CA-3D13-42B3-BA9E-96734015CE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Instrumentbord</vt:lpstr>
      <vt:lpstr>Hjelpeark</vt:lpstr>
      <vt:lpstr>Ark1</vt:lpstr>
      <vt:lpstr>Instrumentbord!Utskriftsområde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2018-01-02T11:41:11Z</dcterms:created>
  <dcterms:modified xsi:type="dcterms:W3CDTF">2022-09-12T08:48:31Z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TC028023569991</vt:lpwstr>
  </property>
  <property fmtid="{D5CDD505-2E9C-101B-9397-08002B2CF9AE}" pid="3" name="SkogkursDokumenttype">
    <vt:lpwstr>17;#Arbeidsdokument|d3bd8bfb-cd02-4979-a22f-832f746211ac</vt:lpwstr>
  </property>
  <property fmtid="{D5CDD505-2E9C-101B-9397-08002B2CF9AE}" pid="4" name="SkogkursOrganisasjon">
    <vt:lpwstr>6;#Skogkurs|c70ab0b2-6b57-410e-bd8b-9cdd4a188677</vt:lpwstr>
  </property>
  <property fmtid="{D5CDD505-2E9C-101B-9397-08002B2CF9AE}" pid="5" name="ContentTypeId">
    <vt:lpwstr>0x0101008EAA03E1F159934AAF9A19F27AFC1CA2</vt:lpwstr>
  </property>
  <property fmtid="{D5CDD505-2E9C-101B-9397-08002B2CF9AE}" pid="6" name="SkogkursFaggruppe">
    <vt:lpwstr>9;#Økonomi og skogsfond|a8f878af-e268-4b11-9016-149156be42e8</vt:lpwstr>
  </property>
  <property fmtid="{D5CDD505-2E9C-101B-9397-08002B2CF9AE}" pid="7" name="i66a9f1ec3fa4a689f84cc7474b8912b">
    <vt:lpwstr>Økonomi og skogsfond|a8f878af-e268-4b11-9016-149156be42e8</vt:lpwstr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axCatchAll">
    <vt:lpwstr>6;#;#17;#;#9;#</vt:lpwstr>
  </property>
  <property fmtid="{D5CDD505-2E9C-101B-9397-08002B2CF9AE}" pid="11" name="bad5b3d30a0e4b3ca3a5f01005d7fa1c">
    <vt:lpwstr>Arbeidsdokument|d3bd8bfb-cd02-4979-a22f-832f746211ac</vt:lpwstr>
  </property>
  <property fmtid="{D5CDD505-2E9C-101B-9397-08002B2CF9AE}" pid="12" name="SkogkursProsjektnr">
    <vt:lpwstr>554011</vt:lpwstr>
  </property>
  <property fmtid="{D5CDD505-2E9C-101B-9397-08002B2CF9AE}" pid="13" name="TemplateUrl">
    <vt:lpwstr/>
  </property>
  <property fmtid="{D5CDD505-2E9C-101B-9397-08002B2CF9AE}" pid="14" name="ComplianceAssetId">
    <vt:lpwstr/>
  </property>
  <property fmtid="{D5CDD505-2E9C-101B-9397-08002B2CF9AE}" pid="15" name="SkogkursProsjektLederNavn">
    <vt:lpwstr>Mikael Fønhus</vt:lpwstr>
  </property>
  <property fmtid="{D5CDD505-2E9C-101B-9397-08002B2CF9AE}" pid="16" name="dab0e79c66424b0796119da8b3e3d17f">
    <vt:lpwstr>Skogkurs|c70ab0b2-6b57-410e-bd8b-9cdd4a188677</vt:lpwstr>
  </property>
  <property fmtid="{D5CDD505-2E9C-101B-9397-08002B2CF9AE}" pid="17" name="AuthorIds_UIVersion_38400">
    <vt:lpwstr>37</vt:lpwstr>
  </property>
  <property fmtid="{D5CDD505-2E9C-101B-9397-08002B2CF9AE}" pid="18" name="MediaServiceImageTags">
    <vt:lpwstr/>
  </property>
</Properties>
</file>